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31"/>
  <workbookPr/>
  <xr:revisionPtr revIDLastSave="0" documentId="11_511A93B54587E40198398EE6B0A177BA9DCA3CA6" xr6:coauthVersionLast="47" xr6:coauthVersionMax="47" xr10:uidLastSave="{00000000-0000-0000-0000-000000000000}"/>
  <bookViews>
    <workbookView xWindow="0" yWindow="0" windowWidth="0" windowHeight="0" xr2:uid="{00000000-000D-0000-FFFF-FFFF00000000}"/>
  </bookViews>
  <sheets>
    <sheet name="Instructions" sheetId="1" r:id="rId1"/>
    <sheet name="Calculator Poultry Raising" sheetId="2" r:id="rId2"/>
    <sheet name="Calculator Harvest and Processi" sheetId="3" r:id="rId3"/>
    <sheet name="Summary" sheetId="4" r:id="rId4"/>
  </sheets>
  <definedNames>
    <definedName name="PricingScenarios">#REF!</definedName>
    <definedName name="ProcessingScenarios">#REF!</definedName>
  </definedNames>
  <calcPr calcId="0" fullCalcOnLoad="1"/>
</workbook>
</file>

<file path=xl/calcChain.xml><?xml version="1.0" encoding="utf-8"?>
<calcChain xmlns="http://schemas.openxmlformats.org/spreadsheetml/2006/main">
  <c r="D43" i="4" l="1"/>
  <c r="C43" i="4"/>
  <c r="B43" i="4"/>
  <c r="D42" i="4"/>
  <c r="C42" i="4"/>
  <c r="B42" i="4"/>
  <c r="D41" i="4"/>
  <c r="C41" i="4"/>
  <c r="B41" i="4"/>
  <c r="D39" i="4"/>
  <c r="C39" i="4"/>
  <c r="B39" i="4"/>
  <c r="D38" i="4"/>
  <c r="C38" i="4"/>
  <c r="D37" i="4"/>
  <c r="C37" i="4"/>
  <c r="D36" i="4"/>
  <c r="C36" i="4"/>
  <c r="D35" i="4"/>
  <c r="C35" i="4"/>
  <c r="D34" i="4"/>
  <c r="C34" i="4"/>
  <c r="B30" i="4"/>
  <c r="D29" i="4"/>
  <c r="C29" i="4"/>
  <c r="B29" i="4"/>
  <c r="D28" i="4"/>
  <c r="C28" i="4"/>
  <c r="B28" i="4"/>
  <c r="D27" i="4"/>
  <c r="C27" i="4"/>
  <c r="B27" i="4"/>
  <c r="D26" i="4"/>
  <c r="C26" i="4"/>
  <c r="B26" i="4"/>
  <c r="D25" i="4"/>
  <c r="C25" i="4"/>
  <c r="B25" i="4"/>
  <c r="D24" i="4"/>
  <c r="C24" i="4"/>
  <c r="B24" i="4"/>
  <c r="D22" i="4"/>
  <c r="C22" i="4"/>
  <c r="B22" i="4"/>
  <c r="D21" i="4"/>
  <c r="C21" i="4"/>
  <c r="B21" i="4"/>
  <c r="D20" i="4"/>
  <c r="C20" i="4"/>
  <c r="B20" i="4"/>
  <c r="D19" i="4"/>
  <c r="C19" i="4"/>
  <c r="B19" i="4"/>
  <c r="D18" i="4"/>
  <c r="C18" i="4"/>
  <c r="B18" i="4"/>
  <c r="D17" i="4"/>
  <c r="C17" i="4"/>
  <c r="B17" i="4"/>
  <c r="B14" i="4"/>
  <c r="D13" i="4"/>
  <c r="C13" i="4"/>
  <c r="B13" i="4"/>
  <c r="A9" i="4"/>
  <c r="D8" i="4"/>
  <c r="C8" i="4"/>
  <c r="B8" i="4"/>
  <c r="B67" i="3"/>
  <c r="B66" i="3"/>
  <c r="B64" i="3"/>
  <c r="B57" i="3"/>
  <c r="B56" i="3"/>
  <c r="B51" i="3"/>
  <c r="B43" i="3"/>
  <c r="D32" i="3"/>
  <c r="E31" i="3"/>
  <c r="D31" i="3"/>
  <c r="B31" i="3"/>
  <c r="E30" i="3"/>
  <c r="D30" i="3"/>
  <c r="B30" i="3"/>
  <c r="E29" i="3"/>
  <c r="D29" i="3"/>
  <c r="E28" i="3"/>
  <c r="D28" i="3"/>
  <c r="E27" i="3"/>
  <c r="D27" i="3"/>
  <c r="E26" i="3"/>
  <c r="D26" i="3"/>
  <c r="E25" i="3"/>
  <c r="D25" i="3"/>
  <c r="E24" i="3"/>
  <c r="D24" i="3"/>
  <c r="B24" i="3"/>
  <c r="E23" i="3"/>
  <c r="D23" i="3"/>
  <c r="E22" i="3"/>
  <c r="D22" i="3"/>
  <c r="E21" i="3"/>
  <c r="D21" i="3"/>
  <c r="E20" i="3"/>
  <c r="D20" i="3"/>
  <c r="E19" i="3"/>
  <c r="D19" i="3"/>
  <c r="E18" i="3"/>
  <c r="D18" i="3"/>
  <c r="E17" i="3"/>
  <c r="D17" i="3"/>
  <c r="E16" i="3"/>
  <c r="D16" i="3"/>
  <c r="E15" i="3"/>
  <c r="D15" i="3"/>
  <c r="E14" i="3"/>
  <c r="D14" i="3"/>
  <c r="A7" i="3"/>
  <c r="C79" i="2"/>
  <c r="C78" i="2"/>
  <c r="C76" i="2"/>
  <c r="C65" i="2"/>
  <c r="C64" i="2"/>
  <c r="C61" i="2"/>
  <c r="C55" i="2"/>
  <c r="C48" i="2"/>
  <c r="C46" i="2"/>
  <c r="C45" i="2"/>
  <c r="C44" i="2"/>
  <c r="C43" i="2"/>
  <c r="C37" i="2"/>
  <c r="C36" i="2"/>
  <c r="C35" i="2"/>
  <c r="C34" i="2"/>
  <c r="C28" i="2"/>
  <c r="C27" i="2"/>
  <c r="C25" i="2"/>
  <c r="D24" i="2"/>
  <c r="C24" i="2"/>
  <c r="C19" i="2"/>
  <c r="C18" i="2"/>
  <c r="C17" i="2"/>
  <c r="B10" i="2"/>
  <c r="D8" i="2"/>
  <c r="C8" i="2"/>
</calcChain>
</file>

<file path=xl/sharedStrings.xml><?xml version="1.0" encoding="utf-8"?>
<sst xmlns="http://schemas.openxmlformats.org/spreadsheetml/2006/main" count="219" uniqueCount="199">
  <si>
    <t>This tool was developed for PA Preferred's 
Farm to Instituion Grower's Sessions</t>
  </si>
  <si>
    <t>HOW TO USE THIS WORKBOOK</t>
  </si>
  <si>
    <t xml:space="preserve">Purpose: 
This tool is designed to help you identify your cost of production (COP). The tool is specifically for a poultry operation. It will assist you with identifying where your expenses are, how batch size and number of batches can impact your COP, and how to weigh the difference in relation to different forms of processing (whole vs. cut/wrap or on farm vs. processor). There are additional tabs which will assist with pricing comarision and and processor comaprisons. 
Move through the tabs from left to right beginning with the "CALCULATORS" tabs. This is the most important one. Enter your numbers in the Peach colored cells. The Grey cells will calculate themselves. Numbers entered here will be automatically carried over to the other tabs. If you need to make adjustments, return to the "CALCULATORS" tab. 
The final "Summary" tab will show you a synopsis of how each stage compares and and adds up to your total Breakeven. This will also be your chance to adjust miscellaneous expenses and income. </t>
  </si>
  <si>
    <t>Suggested Records and Documents Needed: 
1) Year end records for, (usually found on your profit &amp; loss statement): 
         feed 
         bedding material
         utlities
         processing
         transportation
         chicks purchased 
         other expenses
         total # poultry slaughtered and total package weights for 1 batch
2) Labor rates- a time study is useful to estimate your labor costs 
3) Schedule F to enter additonal operational costs, overhead, and capital expenses</t>
  </si>
  <si>
    <t>INPUT YOUR INFORMATION INTO PEACH CELL</t>
  </si>
  <si>
    <t>GREY CELLS CALCULATE</t>
  </si>
  <si>
    <t>POULTRY COSTS WORKSHEET - COSTS OF RAISING (PAGE 1)</t>
  </si>
  <si>
    <t>This model examines chicken costs with a 2 stage perspective, 0-6 weeks and 6-12 weeks</t>
  </si>
  <si>
    <t>Enter your revenue and margin goals to compare against your summary results</t>
  </si>
  <si>
    <t>Revenue goal per batch of birds:</t>
  </si>
  <si>
    <t>Assumes organic and DTC</t>
  </si>
  <si>
    <t>Margin goal (%) per batch:</t>
  </si>
  <si>
    <t>Gross profit goal in dollars:</t>
  </si>
  <si>
    <t>STEP 1</t>
  </si>
  <si>
    <t>Directions</t>
  </si>
  <si>
    <t>ASSUMPTIONS</t>
  </si>
  <si>
    <t>Enter number of chicks per batch</t>
  </si>
  <si>
    <t>Number of chicks purchased</t>
  </si>
  <si>
    <t>Enter percent death loss in first 6 weeks</t>
  </si>
  <si>
    <r>
      <rPr>
        <sz val="10"/>
        <color theme="1"/>
        <rFont val="Arial"/>
      </rPr>
      <t xml:space="preserve">Mortality Rate, </t>
    </r>
    <r>
      <rPr>
        <b/>
        <sz val="10"/>
        <color theme="1"/>
        <rFont val="Arial"/>
      </rPr>
      <t>Stage 1</t>
    </r>
  </si>
  <si>
    <t>Enter the cost per chick from receipt</t>
  </si>
  <si>
    <t>Cost per chick</t>
  </si>
  <si>
    <t>Total Cost</t>
  </si>
  <si>
    <t>Remaining chicks after loss</t>
  </si>
  <si>
    <t>Effective cost per live chick</t>
  </si>
  <si>
    <t>Length of cycle from purchased chick to harvest</t>
  </si>
  <si>
    <t>Number of weeks, total</t>
  </si>
  <si>
    <t>Length of stage 1 feeding, average 6 weeks, you can adjust this number</t>
  </si>
  <si>
    <t>Number of weeks, chick to pullet (stage 1)</t>
  </si>
  <si>
    <t>Length of stage 2 feeding, average 6 weeks, you can adjust this number</t>
  </si>
  <si>
    <t>Number of weeks, pullet to finish (stage 2)</t>
  </si>
  <si>
    <t>Enter the data from your bulk feed purchase</t>
  </si>
  <si>
    <t>Size of stage 1 feed purchase (lbs.):</t>
  </si>
  <si>
    <t>This needs to be close to HOW you will buy your feed; not an exact quantity needed. I.E., Bulk vs small bags</t>
  </si>
  <si>
    <t>Cost of stage 1 feed purchase ($)</t>
  </si>
  <si>
    <t>Cost per pound, stage 1 feed</t>
  </si>
  <si>
    <t>Size of stage 2 feed purchase (lbs.):</t>
  </si>
  <si>
    <t>Cost of stage 2 feed purchase ($)</t>
  </si>
  <si>
    <t>Cost per pound, stage 2 feed</t>
  </si>
  <si>
    <t>STEP 2</t>
  </si>
  <si>
    <t>FEED CALCULATOR, chick to pullet (stage 1)</t>
  </si>
  <si>
    <t>Number of feeds per day</t>
  </si>
  <si>
    <t>Weight of feed per feeding (lbs)</t>
  </si>
  <si>
    <t>Feed cost, daily in stage 1</t>
  </si>
  <si>
    <t>Feed cost, stage 1 subtotal</t>
  </si>
  <si>
    <t>Feed cost per bird, daily in stage 1</t>
  </si>
  <si>
    <t>Feed cost per bird, stage 1 subtotal</t>
  </si>
  <si>
    <t>STEP 3</t>
  </si>
  <si>
    <t>FEED CALCULATOR, pullet to finish (stage 2)</t>
  </si>
  <si>
    <t>Feed cost, daily in stage 2</t>
  </si>
  <si>
    <t>Feed cost, stage 2 subtotal</t>
  </si>
  <si>
    <t>Feed cost per bird, daily in stage 2</t>
  </si>
  <si>
    <t>Feed cost per bird, stage 2 subtotal</t>
  </si>
  <si>
    <r>
      <rPr>
        <sz val="10"/>
        <color theme="1"/>
        <rFont val="Arial"/>
      </rPr>
      <t xml:space="preserve">Mortality Rate, </t>
    </r>
    <r>
      <rPr>
        <b/>
        <sz val="10"/>
        <color theme="1"/>
        <rFont val="Arial"/>
      </rPr>
      <t>Stage 2</t>
    </r>
  </si>
  <si>
    <t>Remaining birds for harvest</t>
  </si>
  <si>
    <t>STEP 4</t>
  </si>
  <si>
    <t>BEDDING CALCULATOR</t>
  </si>
  <si>
    <t>Enter whether purchasing bags or bulk, etc</t>
  </si>
  <si>
    <t>Bedding Unit</t>
  </si>
  <si>
    <t>bags</t>
  </si>
  <si>
    <t>Enter the quantity purchased using the units entered above</t>
  </si>
  <si>
    <t>Quantity of bedding purchased</t>
  </si>
  <si>
    <t>Enter the price per unit (bag, pound, delivery, etc)</t>
  </si>
  <si>
    <t>Price per unit</t>
  </si>
  <si>
    <t>Bedding cost, total batch</t>
  </si>
  <si>
    <t>STEP 5</t>
  </si>
  <si>
    <t>LABOR</t>
  </si>
  <si>
    <t>The hourly labor rate you pay, or would allocate for yourself</t>
  </si>
  <si>
    <t>Value for labor$/hour</t>
  </si>
  <si>
    <t>% over labor rate that you would pay for taxes, cost of employment</t>
  </si>
  <si>
    <t>Taxes and fringe benefits</t>
  </si>
  <si>
    <t>Effective cost of labor/hour</t>
  </si>
  <si>
    <t>Time each day for feeding and poultry related chores</t>
  </si>
  <si>
    <t>Daily labor time (hours, average)</t>
  </si>
  <si>
    <t>Additional time each week outside not captured in the line above</t>
  </si>
  <si>
    <t>Other labor time, per week</t>
  </si>
  <si>
    <t>Total labor hours, per week</t>
  </si>
  <si>
    <t>Cost of labor, per batch per week</t>
  </si>
  <si>
    <t>STEP 6</t>
  </si>
  <si>
    <t xml:space="preserve">These should be entered per YEAR (not per batch) </t>
  </si>
  <si>
    <t>MISC COSTS OF GOODS SOLD</t>
  </si>
  <si>
    <t>This model will spread the cost by batch in the summary tab</t>
  </si>
  <si>
    <t>Light bulbs</t>
  </si>
  <si>
    <t>Hoses and other hardware</t>
  </si>
  <si>
    <t>Lime or other bedding add-ins</t>
  </si>
  <si>
    <t>Grit</t>
  </si>
  <si>
    <t>Mineral supplements</t>
  </si>
  <si>
    <t>Other supplies</t>
  </si>
  <si>
    <t>Total Misc COGS, total batch</t>
  </si>
  <si>
    <t>Total Cost of Raising, per batch</t>
  </si>
  <si>
    <t>Total Cost of Raising, per finished bird</t>
  </si>
  <si>
    <t>*go to the next calcualtor page</t>
  </si>
  <si>
    <t>POULTRY COSTS WORKSHEET - PROCESSING &amp; PACKAGING (PAGE 2)</t>
  </si>
  <si>
    <t>This page summarizes the harvest by batch to show potential output in pounds by product, revenue by product and by bird, and associated costs of processing and packaging</t>
  </si>
  <si>
    <t>Average number of poultry at harvest time per batch</t>
  </si>
  <si>
    <t>How many batches would I run this year?</t>
  </si>
  <si>
    <t>HARVEST SUMMMARY - STEP 1</t>
  </si>
  <si>
    <t>list poultry products here (or add to our prompts below)</t>
  </si>
  <si>
    <r>
      <rPr>
        <b/>
        <sz val="10"/>
        <color rgb="FF000000"/>
        <rFont val="Arial"/>
      </rPr>
      <t xml:space="preserve">List yield per product, in </t>
    </r>
    <r>
      <rPr>
        <b/>
        <sz val="10"/>
        <color rgb="FFFF0000"/>
        <rFont val="Arial"/>
      </rPr>
      <t>pounds</t>
    </r>
    <r>
      <rPr>
        <b/>
        <sz val="10"/>
        <color rgb="FF000000"/>
        <rFont val="Arial"/>
      </rPr>
      <t xml:space="preserve"> PER BATCH. Leave blank if n/a:</t>
    </r>
  </si>
  <si>
    <t>List your prices per pound:</t>
  </si>
  <si>
    <t>Potential Revenue per batch:</t>
  </si>
  <si>
    <t>Potential Revenue per year</t>
  </si>
  <si>
    <t>Backs/Bones</t>
  </si>
  <si>
    <t>Important to remind group that column B is asking for POUNDS.</t>
  </si>
  <si>
    <t>Breasts, boneless</t>
  </si>
  <si>
    <t>Breasts, bone-in</t>
  </si>
  <si>
    <t>Cutlets</t>
  </si>
  <si>
    <t>Feet</t>
  </si>
  <si>
    <t>Heads</t>
  </si>
  <si>
    <t>Hearts &amp; Livers</t>
  </si>
  <si>
    <t>Legs &amp; Thighs</t>
  </si>
  <si>
    <t>Necks</t>
  </si>
  <si>
    <t>Tenders</t>
  </si>
  <si>
    <t>Whole chicken (lbs)</t>
  </si>
  <si>
    <t>Wings</t>
  </si>
  <si>
    <t>Additional 1</t>
  </si>
  <si>
    <t>Additional 2</t>
  </si>
  <si>
    <t>Additional 3</t>
  </si>
  <si>
    <t>Additional 4</t>
  </si>
  <si>
    <t>Total pounds, and potential revenue, per batch:</t>
  </si>
  <si>
    <t>Yield (pounds), and Revenue per bird, average:</t>
  </si>
  <si>
    <t>Average Revenue per pound:</t>
  </si>
  <si>
    <t>*you can copy this workbook and "save as" to experiment with different cut and pack scenarios.</t>
  </si>
  <si>
    <t>PROCESSING SUMMMARY - STEP 2</t>
  </si>
  <si>
    <t>Enter your costs of processing PER BATCH below.  You may add lines or modify the prompts for each line if your process is different.</t>
  </si>
  <si>
    <t>Service or Item</t>
  </si>
  <si>
    <t>Cost</t>
  </si>
  <si>
    <t>Additional Directions</t>
  </si>
  <si>
    <t>Mobile Processor OR Kill fee (slaughter, to whole birds)</t>
  </si>
  <si>
    <t>enter if applicable</t>
  </si>
  <si>
    <t>Ice</t>
  </si>
  <si>
    <t>Cut &amp; Wrap, processor</t>
  </si>
  <si>
    <t>Value for labor/hour for harvest, processing on farm</t>
  </si>
  <si>
    <t>use for any on farm processing</t>
  </si>
  <si>
    <t>Effective cost of labor/hour for harvest, processing</t>
  </si>
  <si>
    <t>In this next section, time will be valued at the effective cost of labor above.  Enter time by the hour, adding up time for multiple employees if needed.</t>
  </si>
  <si>
    <t>Time on task: wrangling</t>
  </si>
  <si>
    <t>Time on task: slaughter</t>
  </si>
  <si>
    <t>leave blank if processor does kill</t>
  </si>
  <si>
    <t>Time on task: cutting, on farm</t>
  </si>
  <si>
    <t>leave blank if processor does cut &amp; wrap</t>
  </si>
  <si>
    <t>Time on task: packaging, on farm</t>
  </si>
  <si>
    <t>Time on task: supervisor</t>
  </si>
  <si>
    <t>Time on task: other</t>
  </si>
  <si>
    <t>Cost of labor</t>
  </si>
  <si>
    <t>Cost of labels, each</t>
  </si>
  <si>
    <t>Cost of bags or other packaging materials, each</t>
  </si>
  <si>
    <t>Number of labels used</t>
  </si>
  <si>
    <t>Number of bags used</t>
  </si>
  <si>
    <t>Costs of labels</t>
  </si>
  <si>
    <t>Cotst of bags</t>
  </si>
  <si>
    <t>Additional 1 (transportation)</t>
  </si>
  <si>
    <t>Additional 2 (other)</t>
  </si>
  <si>
    <t>Additional 5</t>
  </si>
  <si>
    <t>Additional 6</t>
  </si>
  <si>
    <t>Total Processing Costs</t>
  </si>
  <si>
    <t>Average cost of processing, per batch</t>
  </si>
  <si>
    <t>Average cost of processing, per finished bird</t>
  </si>
  <si>
    <t>INPUT YOUR INFORMATION INTO PEACH CELLS</t>
  </si>
  <si>
    <t>The following chart summarizes the information entered to assess profits. In order to test different scenarios, go to file-&gt; "save as" and make a copy.  Then modify the inputs or processing and harvest details as appropriate and re-run the model.</t>
  </si>
  <si>
    <t>Reference Summary of Calculators</t>
  </si>
  <si>
    <t>BATCHES/YEAR
(enter below)</t>
  </si>
  <si>
    <t>Weeks in Cycle</t>
  </si>
  <si>
    <t>Birds/Batch</t>
  </si>
  <si>
    <t>Birds/Year</t>
  </si>
  <si>
    <t>Summary of Profit &amp; Loss</t>
  </si>
  <si>
    <t>Per Batch</t>
  </si>
  <si>
    <t>Per Year</t>
  </si>
  <si>
    <t>Per Bird</t>
  </si>
  <si>
    <t>POTENTIAL REVENUE</t>
  </si>
  <si>
    <t>Income from Harvest</t>
  </si>
  <si>
    <t>Compare to Revenue Goal:</t>
  </si>
  <si>
    <t>COST OF GOOD SOLD (COGS):</t>
  </si>
  <si>
    <t>RAISING POULTRY</t>
  </si>
  <si>
    <t>Feed, Stage 1</t>
  </si>
  <si>
    <t>Feed, Stage 2</t>
  </si>
  <si>
    <t>Bedding</t>
  </si>
  <si>
    <t>Labor</t>
  </si>
  <si>
    <t>Misc COGS</t>
  </si>
  <si>
    <t xml:space="preserve">SUBTOTAL, RAISING </t>
  </si>
  <si>
    <t>PROCESSING POULTRY</t>
  </si>
  <si>
    <t>Processing</t>
  </si>
  <si>
    <t>Packaging Materials</t>
  </si>
  <si>
    <t>SUBTOTAL, PROCESSING</t>
  </si>
  <si>
    <t>TOTAL COSTS OF GOODS SOLD</t>
  </si>
  <si>
    <t>GROSS PROFIT</t>
  </si>
  <si>
    <t>GROSS MARGIN %</t>
  </si>
  <si>
    <t>Compare to Margin Goal:</t>
  </si>
  <si>
    <t>OPERATIONAL COSTS</t>
  </si>
  <si>
    <t>In order to enter operational costs, you'll need your schedule F or Accounting File.  First calculate the % of your farm revenue that is from this enterprise.  For example, in a $100K business, if 40K is chicken revenue, you will use 40% as a metric on shared costs.  Next, go line by line below, and calculate the cost allocation for your chicken enterprise based on the % metric for shared costs, and divide by the number of batches you ran last year.  Then enter that cost below in Column B.</t>
  </si>
  <si>
    <t>Heat</t>
  </si>
  <si>
    <t>Water</t>
  </si>
  <si>
    <t>Repairs &amp; Maintenance</t>
  </si>
  <si>
    <t>Barn/Building</t>
  </si>
  <si>
    <t>Transport/Fuel</t>
  </si>
  <si>
    <t>TOTAL OPERATIONAL COSTS</t>
  </si>
  <si>
    <t>TOTAL ENTERPRISE COSTS</t>
  </si>
  <si>
    <t>TOTAL ENTERPRISE PROFITS</t>
  </si>
  <si>
    <t>TOTAL ENTERPRISE PROFITS,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</si>
</sst>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
    <numFmt numFmtId="165" formatCode="&quot;$&quot;#,##0.00"/>
    <numFmt numFmtId="166" formatCode="_(&quot;$&quot;* #,##0.000_);_(&quot;$&quot;* \(#,##0.000\);_(&quot;$&quot;* &quot;-&quot;??_);_(@_)"/>
    <numFmt numFmtId="167" formatCode="0.0"/>
    <numFmt numFmtId="168" formatCode="#,##0.0"/>
  </numFmts>
  <fonts count="25">
    <font>
      <sz val="10"/>
      <color rgb="FF000000"/>
      <name val="Arial"/>
      <scheme val="minor"/>
    </font>
    <font>
      <b/>
      <sz val="12"/>
      <color theme="1"/>
      <name val="Arial"/>
    </font>
    <font>
      <i/>
      <sz val="12"/>
      <color rgb="FF000000"/>
      <name val="Gill Sans"/>
    </font>
    <font>
      <b/>
      <sz val="12"/>
      <color theme="1"/>
      <name val="Gill Sans"/>
    </font>
    <font>
      <b/>
      <sz val="11"/>
      <color rgb="FF000000"/>
      <name val="Gill Sans"/>
    </font>
    <font>
      <b/>
      <sz val="10"/>
      <color theme="1"/>
      <name val="Arial"/>
    </font>
    <font>
      <b/>
      <sz val="11"/>
      <color theme="1"/>
      <name val="Arial"/>
    </font>
    <font>
      <b/>
      <i/>
      <sz val="11"/>
      <color theme="1"/>
      <name val="Arial"/>
    </font>
    <font>
      <b/>
      <i/>
      <sz val="11"/>
      <color rgb="FF000000"/>
      <name val="Arial"/>
    </font>
    <font>
      <b/>
      <sz val="10"/>
      <color rgb="FF000000"/>
      <name val="Arial"/>
    </font>
    <font>
      <sz val="10"/>
      <color theme="1"/>
      <name val="Arial"/>
    </font>
    <font>
      <sz val="10"/>
      <name val="Arial"/>
    </font>
    <font>
      <sz val="10"/>
      <color theme="1"/>
      <name val="Arial"/>
      <scheme val="minor"/>
    </font>
    <font>
      <b/>
      <sz val="11"/>
      <color rgb="FF000000"/>
      <name val="Arial"/>
    </font>
    <font>
      <b/>
      <i/>
      <sz val="10"/>
      <color theme="1"/>
      <name val="Arial"/>
    </font>
    <font>
      <sz val="10"/>
      <color rgb="FF000000"/>
      <name val="Arial"/>
    </font>
    <font>
      <i/>
      <sz val="10"/>
      <color theme="1"/>
      <name val="Arial"/>
    </font>
    <font>
      <i/>
      <u/>
      <sz val="11"/>
      <color theme="1"/>
      <name val="Calibri"/>
    </font>
    <font>
      <sz val="11"/>
      <color theme="1"/>
      <name val="Calibri"/>
    </font>
    <font>
      <b/>
      <sz val="11"/>
      <color theme="1"/>
      <name val="Calibri"/>
    </font>
    <font>
      <b/>
      <u/>
      <sz val="10"/>
      <color theme="1"/>
      <name val="Arial"/>
    </font>
    <font>
      <sz val="11"/>
      <color rgb="FF000000"/>
      <name val="Arial"/>
    </font>
    <font>
      <sz val="11"/>
      <color theme="1"/>
      <name val="Arial"/>
    </font>
    <font>
      <i/>
      <sz val="11"/>
      <color rgb="FF000000"/>
      <name val="Arial"/>
    </font>
    <font>
      <b/>
      <sz val="10"/>
      <color rgb="FFFF0000"/>
      <name val="Arial"/>
    </font>
  </fonts>
  <fills count="13">
    <fill>
      <patternFill patternType="none"/>
    </fill>
    <fill>
      <patternFill patternType="gray125"/>
    </fill>
    <fill>
      <patternFill patternType="solid">
        <fgColor theme="9"/>
        <bgColor theme="9"/>
      </patternFill>
    </fill>
    <fill>
      <patternFill patternType="solid">
        <fgColor rgb="FFFFFF00"/>
        <bgColor rgb="FFFFFF00"/>
      </patternFill>
    </fill>
    <fill>
      <patternFill patternType="solid">
        <fgColor rgb="FFFCE5CD"/>
        <bgColor rgb="FFFCE5CD"/>
      </patternFill>
    </fill>
    <fill>
      <patternFill patternType="solid">
        <fgColor rgb="FFB7B7B7"/>
        <bgColor rgb="FFB7B7B7"/>
      </patternFill>
    </fill>
    <fill>
      <patternFill patternType="solid">
        <fgColor rgb="FFA4C2F4"/>
        <bgColor rgb="FFA4C2F4"/>
      </patternFill>
    </fill>
    <fill>
      <patternFill patternType="solid">
        <fgColor rgb="FFCFE2F3"/>
        <bgColor rgb="FFCFE2F3"/>
      </patternFill>
    </fill>
    <fill>
      <patternFill patternType="solid">
        <fgColor rgb="FFC9DAF8"/>
        <bgColor rgb="FFC9DAF8"/>
      </patternFill>
    </fill>
    <fill>
      <patternFill patternType="solid">
        <fgColor rgb="FFCCCCCC"/>
        <bgColor rgb="FFCCCCCC"/>
      </patternFill>
    </fill>
    <fill>
      <patternFill patternType="solid">
        <fgColor rgb="FFD9EAD3"/>
        <bgColor rgb="FFD9EAD3"/>
      </patternFill>
    </fill>
    <fill>
      <patternFill patternType="solid">
        <fgColor rgb="FF000000"/>
        <bgColor rgb="FF000000"/>
      </patternFill>
    </fill>
    <fill>
      <patternFill patternType="solid">
        <fgColor rgb="FFEAD1DC"/>
        <bgColor rgb="FFEAD1DC"/>
      </patternFill>
    </fill>
  </fills>
  <borders count="13">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s>
  <cellStyleXfs count="1">
    <xf numFmtId="0" fontId="0" fillId="0" borderId="0"/>
  </cellStyleXfs>
  <cellXfs count="128">
    <xf numFmtId="0" fontId="0" fillId="0" borderId="0" xfId="0" applyFont="1" applyAlignment="1"/>
    <xf numFmtId="0" fontId="1" fillId="0" borderId="0" xfId="0" applyFont="1"/>
    <xf numFmtId="0" fontId="5" fillId="4" borderId="0" xfId="0" applyFont="1" applyFill="1" applyAlignment="1">
      <alignment wrapText="1"/>
    </xf>
    <xf numFmtId="0" fontId="5" fillId="0" borderId="0" xfId="0" applyFont="1" applyAlignment="1">
      <alignment wrapText="1"/>
    </xf>
    <xf numFmtId="0" fontId="6" fillId="0" borderId="0" xfId="0" applyFont="1" applyAlignment="1">
      <alignment wrapText="1"/>
    </xf>
    <xf numFmtId="0" fontId="5" fillId="5" borderId="0" xfId="0" applyFont="1" applyFill="1" applyAlignment="1">
      <alignment wrapText="1"/>
    </xf>
    <xf numFmtId="0" fontId="6" fillId="0" borderId="0" xfId="0" applyFont="1"/>
    <xf numFmtId="0" fontId="7" fillId="0" borderId="0" xfId="0" applyFont="1" applyAlignment="1">
      <alignment wrapText="1"/>
    </xf>
    <xf numFmtId="0" fontId="8" fillId="0" borderId="0" xfId="0" applyFont="1" applyAlignment="1">
      <alignment wrapText="1"/>
    </xf>
    <xf numFmtId="164" fontId="9" fillId="4" borderId="0" xfId="0" applyNumberFormat="1" applyFont="1" applyFill="1" applyAlignment="1">
      <alignment wrapText="1"/>
    </xf>
    <xf numFmtId="0" fontId="10" fillId="0" borderId="0" xfId="0" applyFont="1"/>
    <xf numFmtId="164" fontId="5" fillId="5" borderId="0" xfId="0" applyNumberFormat="1" applyFont="1" applyFill="1" applyAlignment="1">
      <alignment wrapText="1"/>
    </xf>
    <xf numFmtId="0" fontId="6" fillId="8" borderId="1" xfId="0" applyFont="1" applyFill="1" applyBorder="1" applyAlignment="1">
      <alignment wrapText="1"/>
    </xf>
    <xf numFmtId="0" fontId="6" fillId="8" borderId="2" xfId="0" applyFont="1" applyFill="1" applyBorder="1" applyAlignment="1">
      <alignment wrapText="1"/>
    </xf>
    <xf numFmtId="0" fontId="7" fillId="0" borderId="0" xfId="0" applyFont="1"/>
    <xf numFmtId="165" fontId="5" fillId="5" borderId="0" xfId="0" applyNumberFormat="1" applyFont="1" applyFill="1" applyAlignment="1">
      <alignment wrapText="1"/>
    </xf>
    <xf numFmtId="0" fontId="9" fillId="4" borderId="0" xfId="0" applyFont="1" applyFill="1" applyAlignment="1">
      <alignment wrapText="1"/>
    </xf>
    <xf numFmtId="0" fontId="12" fillId="0" borderId="0" xfId="0" applyFont="1"/>
    <xf numFmtId="0" fontId="12" fillId="0" borderId="0" xfId="0" applyFont="1" applyAlignment="1"/>
    <xf numFmtId="0" fontId="13" fillId="8" borderId="3" xfId="0" applyFont="1" applyFill="1" applyBorder="1" applyAlignment="1">
      <alignment wrapText="1"/>
    </xf>
    <xf numFmtId="0" fontId="6" fillId="8" borderId="4" xfId="0" applyFont="1" applyFill="1" applyBorder="1" applyAlignment="1">
      <alignment wrapText="1"/>
    </xf>
    <xf numFmtId="0" fontId="9" fillId="8" borderId="1" xfId="0" applyFont="1" applyFill="1" applyBorder="1" applyAlignment="1">
      <alignment wrapText="1"/>
    </xf>
    <xf numFmtId="0" fontId="14" fillId="8" borderId="5" xfId="0" applyFont="1" applyFill="1" applyBorder="1" applyAlignment="1">
      <alignment horizontal="right"/>
    </xf>
    <xf numFmtId="165" fontId="10" fillId="5" borderId="0" xfId="0" applyNumberFormat="1" applyFont="1" applyFill="1"/>
    <xf numFmtId="9" fontId="9" fillId="4" borderId="0" xfId="0" applyNumberFormat="1" applyFont="1" applyFill="1" applyAlignment="1">
      <alignment wrapText="1"/>
    </xf>
    <xf numFmtId="0" fontId="15" fillId="5" borderId="0" xfId="0" applyFont="1" applyFill="1"/>
    <xf numFmtId="165" fontId="9" fillId="4" borderId="0" xfId="0" applyNumberFormat="1" applyFont="1" applyFill="1" applyAlignment="1">
      <alignment wrapText="1"/>
    </xf>
    <xf numFmtId="0" fontId="10" fillId="0" borderId="0" xfId="0" applyFont="1" applyAlignment="1">
      <alignment wrapText="1"/>
    </xf>
    <xf numFmtId="0" fontId="10" fillId="5" borderId="0" xfId="0" applyFont="1" applyFill="1"/>
    <xf numFmtId="0" fontId="5" fillId="0" borderId="0" xfId="0" applyFont="1"/>
    <xf numFmtId="165" fontId="9" fillId="9" borderId="0" xfId="0" applyNumberFormat="1" applyFont="1" applyFill="1" applyAlignment="1">
      <alignment wrapText="1"/>
    </xf>
    <xf numFmtId="165" fontId="9" fillId="0" borderId="0" xfId="0" applyNumberFormat="1" applyFont="1" applyAlignment="1">
      <alignment wrapText="1"/>
    </xf>
    <xf numFmtId="0" fontId="14" fillId="0" borderId="0" xfId="0" applyFont="1"/>
    <xf numFmtId="0" fontId="9" fillId="8" borderId="0" xfId="0" applyFont="1" applyFill="1" applyAlignment="1">
      <alignment wrapText="1"/>
    </xf>
    <xf numFmtId="0" fontId="5" fillId="8" borderId="0" xfId="0" applyFont="1" applyFill="1" applyAlignment="1">
      <alignment wrapText="1"/>
    </xf>
    <xf numFmtId="0" fontId="16" fillId="0" borderId="0" xfId="0" applyFont="1"/>
    <xf numFmtId="0" fontId="10" fillId="4" borderId="0" xfId="0" applyFont="1" applyFill="1" applyAlignment="1">
      <alignment horizontal="center"/>
    </xf>
    <xf numFmtId="165" fontId="10" fillId="4" borderId="0" xfId="0" applyNumberFormat="1" applyFont="1" applyFill="1" applyAlignment="1">
      <alignment horizontal="center"/>
    </xf>
    <xf numFmtId="165" fontId="10" fillId="9" borderId="0" xfId="0" applyNumberFormat="1" applyFont="1" applyFill="1"/>
    <xf numFmtId="0" fontId="17" fillId="0" borderId="0" xfId="0" applyFont="1" applyAlignment="1"/>
    <xf numFmtId="44" fontId="18" fillId="0" borderId="0" xfId="0" applyNumberFormat="1" applyFont="1" applyAlignment="1"/>
    <xf numFmtId="0" fontId="18" fillId="0" borderId="0" xfId="0" applyFont="1" applyAlignment="1"/>
    <xf numFmtId="44" fontId="18" fillId="0" borderId="0" xfId="0" applyNumberFormat="1" applyFont="1" applyAlignment="1">
      <alignment horizontal="right"/>
    </xf>
    <xf numFmtId="9" fontId="18" fillId="0" borderId="0" xfId="0" applyNumberFormat="1" applyFont="1" applyAlignment="1">
      <alignment horizontal="right"/>
    </xf>
    <xf numFmtId="0" fontId="19" fillId="0" borderId="0" xfId="0" applyFont="1" applyAlignment="1"/>
    <xf numFmtId="44" fontId="19" fillId="0" borderId="0" xfId="0" applyNumberFormat="1" applyFont="1" applyAlignment="1">
      <alignment horizontal="right"/>
    </xf>
    <xf numFmtId="9" fontId="19" fillId="0" borderId="0" xfId="0" applyNumberFormat="1" applyFont="1" applyAlignment="1">
      <alignment horizontal="right"/>
    </xf>
    <xf numFmtId="0" fontId="13" fillId="9" borderId="5" xfId="0" applyFont="1" applyFill="1" applyBorder="1" applyAlignment="1">
      <alignment horizontal="center"/>
    </xf>
    <xf numFmtId="0" fontId="10" fillId="11" borderId="0" xfId="0" applyFont="1" applyFill="1"/>
    <xf numFmtId="165" fontId="13" fillId="9" borderId="5" xfId="0" applyNumberFormat="1" applyFont="1" applyFill="1" applyBorder="1" applyAlignment="1">
      <alignment horizontal="center"/>
    </xf>
    <xf numFmtId="166" fontId="18" fillId="0" borderId="0" xfId="0" applyNumberFormat="1" applyFont="1" applyAlignment="1">
      <alignment horizontal="right"/>
    </xf>
    <xf numFmtId="167" fontId="13" fillId="9" borderId="5" xfId="0" applyNumberFormat="1" applyFont="1" applyFill="1" applyBorder="1" applyAlignment="1">
      <alignment horizontal="center"/>
    </xf>
    <xf numFmtId="0" fontId="20" fillId="0" borderId="0" xfId="0" applyFont="1"/>
    <xf numFmtId="165" fontId="10" fillId="4" borderId="5" xfId="0" applyNumberFormat="1" applyFont="1" applyFill="1" applyBorder="1"/>
    <xf numFmtId="0" fontId="10" fillId="0" borderId="7" xfId="0" applyFont="1" applyBorder="1"/>
    <xf numFmtId="165" fontId="10" fillId="9" borderId="5" xfId="0" applyNumberFormat="1" applyFont="1" applyFill="1" applyBorder="1"/>
    <xf numFmtId="3" fontId="10" fillId="4" borderId="0" xfId="0" applyNumberFormat="1" applyFont="1" applyFill="1"/>
    <xf numFmtId="168" fontId="10" fillId="4" borderId="0" xfId="0" applyNumberFormat="1" applyFont="1" applyFill="1" applyAlignment="1"/>
    <xf numFmtId="165" fontId="10" fillId="4" borderId="0" xfId="0" applyNumberFormat="1" applyFont="1" applyFill="1"/>
    <xf numFmtId="0" fontId="9" fillId="10" borderId="5" xfId="0" applyFont="1" applyFill="1" applyBorder="1" applyAlignment="1">
      <alignment horizontal="center" wrapText="1"/>
    </xf>
    <xf numFmtId="0" fontId="13" fillId="4" borderId="5" xfId="0" applyFont="1" applyFill="1" applyBorder="1" applyAlignment="1">
      <alignment horizontal="center"/>
    </xf>
    <xf numFmtId="1" fontId="9" fillId="9" borderId="5" xfId="0" applyNumberFormat="1" applyFont="1" applyFill="1" applyBorder="1" applyAlignment="1">
      <alignment horizontal="center"/>
    </xf>
    <xf numFmtId="1" fontId="5" fillId="9" borderId="5" xfId="0" applyNumberFormat="1" applyFont="1" applyFill="1" applyBorder="1" applyAlignment="1">
      <alignment horizontal="center"/>
    </xf>
    <xf numFmtId="0" fontId="13" fillId="8" borderId="1" xfId="0" applyFont="1" applyFill="1" applyBorder="1" applyAlignment="1"/>
    <xf numFmtId="0" fontId="13" fillId="8" borderId="6" xfId="0" applyFont="1" applyFill="1" applyBorder="1" applyAlignment="1"/>
    <xf numFmtId="0" fontId="13" fillId="8" borderId="2" xfId="0" applyFont="1" applyFill="1" applyBorder="1" applyAlignment="1"/>
    <xf numFmtId="0" fontId="6" fillId="12" borderId="6" xfId="0" applyFont="1" applyFill="1" applyBorder="1" applyAlignment="1">
      <alignment wrapText="1"/>
    </xf>
    <xf numFmtId="165" fontId="21" fillId="0" borderId="8" xfId="0" applyNumberFormat="1" applyFont="1" applyBorder="1" applyAlignment="1"/>
    <xf numFmtId="165" fontId="6" fillId="9" borderId="9" xfId="0" applyNumberFormat="1" applyFont="1" applyFill="1" applyBorder="1" applyAlignment="1">
      <alignment wrapText="1"/>
    </xf>
    <xf numFmtId="165" fontId="6" fillId="9" borderId="0" xfId="0" applyNumberFormat="1" applyFont="1" applyFill="1"/>
    <xf numFmtId="165" fontId="6" fillId="9" borderId="5" xfId="0" applyNumberFormat="1" applyFont="1" applyFill="1" applyBorder="1"/>
    <xf numFmtId="165" fontId="13" fillId="9" borderId="8" xfId="0" applyNumberFormat="1" applyFont="1" applyFill="1" applyBorder="1" applyAlignment="1">
      <alignment wrapText="1"/>
    </xf>
    <xf numFmtId="165" fontId="22" fillId="9" borderId="5" xfId="0" applyNumberFormat="1" applyFont="1" applyFill="1" applyBorder="1" applyAlignment="1">
      <alignment wrapText="1"/>
    </xf>
    <xf numFmtId="165" fontId="22" fillId="9" borderId="5" xfId="0" applyNumberFormat="1" applyFont="1" applyFill="1" applyBorder="1"/>
    <xf numFmtId="165" fontId="13" fillId="12" borderId="1" xfId="0" applyNumberFormat="1" applyFont="1" applyFill="1" applyBorder="1" applyAlignment="1">
      <alignment wrapText="1"/>
    </xf>
    <xf numFmtId="165" fontId="21" fillId="0" borderId="8" xfId="0" applyNumberFormat="1" applyFont="1" applyBorder="1" applyAlignment="1">
      <alignment wrapText="1"/>
    </xf>
    <xf numFmtId="165" fontId="13" fillId="0" borderId="1" xfId="0" applyNumberFormat="1" applyFont="1" applyBorder="1" applyAlignment="1">
      <alignment wrapText="1"/>
    </xf>
    <xf numFmtId="165" fontId="6" fillId="9" borderId="5" xfId="0" applyNumberFormat="1" applyFont="1" applyFill="1" applyBorder="1" applyAlignment="1">
      <alignment wrapText="1"/>
    </xf>
    <xf numFmtId="9" fontId="21" fillId="9" borderId="1" xfId="0" applyNumberFormat="1" applyFont="1" applyFill="1" applyBorder="1" applyAlignment="1"/>
    <xf numFmtId="9" fontId="21" fillId="9" borderId="5" xfId="0" applyNumberFormat="1" applyFont="1" applyFill="1" applyBorder="1" applyAlignment="1"/>
    <xf numFmtId="165" fontId="6" fillId="0" borderId="1" xfId="0" applyNumberFormat="1" applyFont="1" applyBorder="1" applyAlignment="1"/>
    <xf numFmtId="165" fontId="21" fillId="0" borderId="1" xfId="0" applyNumberFormat="1" applyFont="1" applyBorder="1" applyAlignment="1"/>
    <xf numFmtId="165" fontId="21" fillId="0" borderId="5" xfId="0" applyNumberFormat="1" applyFont="1" applyBorder="1" applyAlignment="1"/>
    <xf numFmtId="165" fontId="21" fillId="0" borderId="10" xfId="0" applyNumberFormat="1" applyFont="1" applyBorder="1" applyAlignment="1"/>
    <xf numFmtId="165" fontId="6" fillId="12" borderId="1" xfId="0" applyNumberFormat="1" applyFont="1" applyFill="1" applyBorder="1" applyAlignment="1"/>
    <xf numFmtId="165" fontId="21" fillId="12" borderId="1" xfId="0" applyNumberFormat="1" applyFont="1" applyFill="1" applyBorder="1" applyAlignment="1"/>
    <xf numFmtId="165" fontId="21" fillId="12" borderId="5" xfId="0" applyNumberFormat="1" applyFont="1" applyFill="1" applyBorder="1" applyAlignment="1"/>
    <xf numFmtId="165" fontId="21" fillId="12" borderId="2" xfId="0" applyNumberFormat="1" applyFont="1" applyFill="1" applyBorder="1" applyAlignment="1"/>
    <xf numFmtId="165" fontId="22" fillId="0" borderId="8" xfId="0" applyNumberFormat="1" applyFont="1" applyBorder="1" applyAlignment="1"/>
    <xf numFmtId="165" fontId="21" fillId="4" borderId="11" xfId="0" applyNumberFormat="1" applyFont="1" applyFill="1" applyBorder="1" applyAlignment="1"/>
    <xf numFmtId="165" fontId="22" fillId="9" borderId="11" xfId="0" applyNumberFormat="1" applyFont="1" applyFill="1" applyBorder="1" applyAlignment="1"/>
    <xf numFmtId="165" fontId="21" fillId="9" borderId="11" xfId="0" applyNumberFormat="1" applyFont="1" applyFill="1" applyBorder="1" applyAlignment="1"/>
    <xf numFmtId="165" fontId="22" fillId="4" borderId="11" xfId="0" applyNumberFormat="1" applyFont="1" applyFill="1" applyBorder="1" applyAlignment="1"/>
    <xf numFmtId="165" fontId="13" fillId="12" borderId="12" xfId="0" applyNumberFormat="1" applyFont="1" applyFill="1" applyBorder="1" applyAlignment="1"/>
    <xf numFmtId="165" fontId="6" fillId="9" borderId="5" xfId="0" applyNumberFormat="1" applyFont="1" applyFill="1" applyBorder="1" applyAlignment="1"/>
    <xf numFmtId="0" fontId="22" fillId="0" borderId="8" xfId="0" applyFont="1" applyBorder="1" applyAlignment="1"/>
    <xf numFmtId="0" fontId="22" fillId="0" borderId="0" xfId="0" applyFont="1" applyAlignment="1"/>
    <xf numFmtId="0" fontId="10" fillId="0" borderId="10" xfId="0" applyFont="1" applyBorder="1"/>
    <xf numFmtId="165" fontId="5" fillId="9" borderId="5" xfId="0" applyNumberFormat="1" applyFont="1" applyFill="1" applyBorder="1"/>
    <xf numFmtId="9" fontId="5" fillId="9" borderId="5" xfId="0" applyNumberFormat="1" applyFont="1" applyFill="1" applyBorder="1"/>
    <xf numFmtId="0" fontId="2" fillId="0" borderId="0" xfId="0" applyFont="1" applyAlignment="1">
      <alignment vertical="center" wrapText="1"/>
    </xf>
    <xf numFmtId="0" fontId="0" fillId="0" borderId="0" xfId="0" applyFont="1" applyAlignment="1"/>
    <xf numFmtId="0" fontId="3" fillId="2" borderId="0" xfId="0" applyFont="1" applyFill="1" applyAlignment="1">
      <alignment horizontal="center"/>
    </xf>
    <xf numFmtId="0" fontId="4" fillId="3" borderId="0" xfId="0" applyFont="1" applyFill="1" applyAlignment="1">
      <alignment horizontal="left" vertical="top" wrapText="1"/>
    </xf>
    <xf numFmtId="0" fontId="4" fillId="0" borderId="0" xfId="0" applyFont="1" applyAlignment="1">
      <alignment vertical="top" wrapText="1"/>
    </xf>
    <xf numFmtId="0" fontId="8" fillId="6" borderId="0" xfId="0" applyFont="1" applyFill="1" applyAlignment="1">
      <alignment wrapText="1"/>
    </xf>
    <xf numFmtId="0" fontId="8" fillId="7" borderId="0" xfId="0" applyFont="1" applyFill="1" applyAlignment="1">
      <alignment wrapText="1"/>
    </xf>
    <xf numFmtId="0" fontId="13" fillId="10" borderId="1" xfId="0" applyFont="1" applyFill="1" applyBorder="1" applyAlignment="1">
      <alignment horizontal="center" wrapText="1"/>
    </xf>
    <xf numFmtId="0" fontId="13" fillId="9" borderId="1" xfId="0" applyFont="1" applyFill="1" applyBorder="1" applyAlignment="1">
      <alignment horizontal="center"/>
    </xf>
    <xf numFmtId="0" fontId="13" fillId="4" borderId="1" xfId="0" applyFont="1" applyFill="1" applyBorder="1" applyAlignment="1">
      <alignment horizontal="center"/>
    </xf>
    <xf numFmtId="0" fontId="13" fillId="8" borderId="1" xfId="0" applyFont="1" applyFill="1" applyBorder="1" applyAlignment="1">
      <alignment wrapText="1"/>
    </xf>
    <xf numFmtId="0" fontId="16" fillId="0" borderId="0" xfId="0" applyFont="1" applyAlignment="1">
      <alignment wrapText="1"/>
    </xf>
    <xf numFmtId="0" fontId="16" fillId="8" borderId="1" xfId="0" applyFont="1" applyFill="1" applyBorder="1" applyAlignment="1">
      <alignment wrapText="1"/>
    </xf>
    <xf numFmtId="0" fontId="23" fillId="8" borderId="1" xfId="0" applyFont="1" applyFill="1" applyBorder="1" applyAlignment="1">
      <alignment wrapText="1"/>
    </xf>
    <xf numFmtId="0" fontId="6" fillId="10" borderId="1" xfId="0" applyFont="1" applyFill="1" applyBorder="1" applyAlignment="1">
      <alignment horizontal="center"/>
    </xf>
    <xf numFmtId="0" fontId="13" fillId="12" borderId="1" xfId="0" applyFont="1" applyFill="1" applyBorder="1" applyAlignment="1">
      <alignment wrapText="1"/>
    </xf>
    <xf numFmtId="165" fontId="6" fillId="12" borderId="1" xfId="0" applyNumberFormat="1" applyFont="1" applyFill="1" applyBorder="1" applyAlignment="1">
      <alignment wrapText="1"/>
    </xf>
    <xf numFmtId="165" fontId="13" fillId="12" borderId="1" xfId="0" applyNumberFormat="1" applyFont="1" applyFill="1" applyBorder="1" applyAlignment="1">
      <alignment wrapText="1"/>
    </xf>
    <xf numFmtId="0" fontId="5" fillId="8" borderId="1" xfId="0" applyFont="1" applyFill="1" applyBorder="1" applyAlignment="1"/>
    <xf numFmtId="0" fontId="11" fillId="0" borderId="2" xfId="0" applyFont="1" applyBorder="1" applyAlignment="1"/>
    <xf numFmtId="0" fontId="11" fillId="0" borderId="6" xfId="0" applyFont="1" applyBorder="1" applyAlignment="1"/>
    <xf numFmtId="0" fontId="10" fillId="0" borderId="0" xfId="0" applyFont="1" applyAlignment="1"/>
    <xf numFmtId="165" fontId="20" fillId="0" borderId="0" xfId="0" applyNumberFormat="1" applyFont="1"/>
    <xf numFmtId="0" fontId="20" fillId="0" borderId="0" xfId="0" applyFont="1" applyAlignment="1"/>
    <xf numFmtId="0" fontId="10" fillId="0" borderId="0" xfId="0" applyFont="1" applyAlignment="1"/>
    <xf numFmtId="0" fontId="15" fillId="4" borderId="0" xfId="0" applyFont="1" applyFill="1" applyAlignment="1">
      <alignment wrapText="1"/>
    </xf>
    <xf numFmtId="9" fontId="15" fillId="4" borderId="0" xfId="0" applyNumberFormat="1" applyFont="1" applyFill="1" applyAlignment="1">
      <alignment wrapText="1"/>
    </xf>
    <xf numFmtId="165" fontId="22" fillId="9" borderId="1" xfId="0" applyNumberFormat="1"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371475</xdr:colOff>
      <xdr:row>0</xdr:row>
      <xdr:rowOff>38100</xdr:rowOff>
    </xdr:from>
    <xdr:ext cx="1076325" cy="10763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1000"/>
  <sheetViews>
    <sheetView tabSelected="1" workbookViewId="0"/>
  </sheetViews>
  <sheetFormatPr defaultColWidth="12.5703125" defaultRowHeight="15" customHeight="1"/>
  <cols>
    <col min="1" max="1" width="23.5703125" customWidth="1"/>
    <col min="2" max="6" width="12.5703125" customWidth="1"/>
  </cols>
  <sheetData>
    <row r="1" spans="1:6" ht="15.75" customHeight="1">
      <c r="A1" s="1"/>
      <c r="B1" s="100" t="s">
        <v>0</v>
      </c>
      <c r="C1" s="101"/>
      <c r="D1" s="101"/>
      <c r="E1" s="101"/>
      <c r="F1" s="101"/>
    </row>
    <row r="2" spans="1:6" ht="15.75" customHeight="1">
      <c r="A2" s="1"/>
      <c r="B2" s="101"/>
      <c r="C2" s="101"/>
      <c r="D2" s="101"/>
      <c r="E2" s="101"/>
      <c r="F2" s="101"/>
    </row>
    <row r="3" spans="1:6" ht="15.75" customHeight="1">
      <c r="A3" s="1"/>
      <c r="B3" s="101"/>
      <c r="C3" s="101"/>
      <c r="D3" s="101"/>
      <c r="E3" s="101"/>
      <c r="F3" s="101"/>
    </row>
    <row r="4" spans="1:6" ht="15.75" customHeight="1">
      <c r="A4" s="1"/>
      <c r="B4" s="101"/>
      <c r="C4" s="101"/>
      <c r="D4" s="101"/>
      <c r="E4" s="101"/>
      <c r="F4" s="101"/>
    </row>
    <row r="5" spans="1:6" ht="15.75" customHeight="1">
      <c r="A5" s="1"/>
      <c r="B5" s="101"/>
      <c r="C5" s="101"/>
      <c r="D5" s="101"/>
      <c r="E5" s="101"/>
      <c r="F5" s="101"/>
    </row>
    <row r="6" spans="1:6" ht="15.75" customHeight="1">
      <c r="A6" s="1"/>
    </row>
    <row r="7" spans="1:6" ht="15.75" customHeight="1">
      <c r="A7" s="102" t="s">
        <v>1</v>
      </c>
      <c r="B7" s="101"/>
      <c r="C7" s="101"/>
      <c r="D7" s="101"/>
      <c r="E7" s="101"/>
      <c r="F7" s="101"/>
    </row>
    <row r="8" spans="1:6" ht="204.75" customHeight="1">
      <c r="A8" s="103" t="s">
        <v>2</v>
      </c>
      <c r="B8" s="101"/>
      <c r="C8" s="101"/>
      <c r="D8" s="101"/>
      <c r="E8" s="101"/>
      <c r="F8" s="101"/>
    </row>
    <row r="9" spans="1:6" ht="15.75" customHeight="1"/>
    <row r="10" spans="1:6" ht="293.25" customHeight="1">
      <c r="A10" s="104" t="s">
        <v>3</v>
      </c>
      <c r="B10" s="101"/>
      <c r="C10" s="101"/>
      <c r="D10" s="101"/>
      <c r="E10" s="101"/>
      <c r="F10" s="101"/>
    </row>
    <row r="11" spans="1:6" ht="15" customHeight="1">
      <c r="A11" s="101"/>
      <c r="B11" s="101"/>
      <c r="C11" s="101"/>
      <c r="D11" s="101"/>
      <c r="E11" s="101"/>
      <c r="F11" s="101"/>
    </row>
    <row r="12" spans="1:6" ht="15.75" customHeight="1"/>
    <row r="13" spans="1:6" ht="15.75" customHeight="1"/>
    <row r="14" spans="1:6" ht="15.75" customHeight="1"/>
    <row r="15" spans="1:6" ht="15.75" customHeight="1"/>
    <row r="16" spans="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1:F5"/>
    <mergeCell ref="A7:F7"/>
    <mergeCell ref="A8:F8"/>
    <mergeCell ref="A10:F11"/>
  </mergeCells>
  <pageMargins left="0" right="0" top="0" bottom="0" header="0" footer="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E1000"/>
  <sheetViews>
    <sheetView workbookViewId="0"/>
  </sheetViews>
  <sheetFormatPr defaultColWidth="12.5703125" defaultRowHeight="15" customHeight="1"/>
  <cols>
    <col min="1" max="1" width="52.85546875" customWidth="1"/>
    <col min="2" max="2" width="31.42578125" customWidth="1"/>
    <col min="3" max="6" width="12.5703125" customWidth="1"/>
  </cols>
  <sheetData>
    <row r="1" spans="1:5">
      <c r="A1" s="2" t="s">
        <v>4</v>
      </c>
      <c r="B1" s="3"/>
      <c r="C1" s="4"/>
    </row>
    <row r="2" spans="1:5">
      <c r="A2" s="5" t="s">
        <v>5</v>
      </c>
      <c r="B2" s="3"/>
      <c r="C2" s="6"/>
    </row>
    <row r="3" spans="1:5">
      <c r="A3" s="7"/>
      <c r="B3" s="3"/>
      <c r="C3" s="6"/>
    </row>
    <row r="4" spans="1:5">
      <c r="A4" s="105" t="s">
        <v>6</v>
      </c>
      <c r="B4" s="101"/>
      <c r="C4" s="101"/>
    </row>
    <row r="5" spans="1:5">
      <c r="A5" s="106" t="s">
        <v>7</v>
      </c>
      <c r="B5" s="101"/>
      <c r="C5" s="101"/>
    </row>
    <row r="6" spans="1:5">
      <c r="A6" s="7"/>
      <c r="B6" s="7"/>
      <c r="C6" s="7"/>
    </row>
    <row r="7" spans="1:5">
      <c r="A7" s="106" t="s">
        <v>8</v>
      </c>
      <c r="B7" s="101"/>
      <c r="C7" s="101"/>
    </row>
    <row r="8" spans="1:5">
      <c r="A8" s="8" t="s">
        <v>9</v>
      </c>
      <c r="B8" s="9">
        <v>6500</v>
      </c>
      <c r="C8" s="7">
        <f>B8/C14</f>
        <v>26</v>
      </c>
      <c r="D8" s="10">
        <f>C8/4</f>
        <v>6.5</v>
      </c>
      <c r="E8" s="10" t="s">
        <v>10</v>
      </c>
    </row>
    <row r="9" spans="1:5">
      <c r="A9" s="8" t="s">
        <v>11</v>
      </c>
      <c r="B9" s="24">
        <v>0.3</v>
      </c>
      <c r="C9" s="7"/>
    </row>
    <row r="10" spans="1:5">
      <c r="A10" s="8" t="s">
        <v>12</v>
      </c>
      <c r="B10" s="11">
        <f>B9*B8</f>
        <v>1950</v>
      </c>
      <c r="C10" s="7"/>
    </row>
    <row r="11" spans="1:5">
      <c r="A11" s="7"/>
      <c r="B11" s="7"/>
      <c r="C11" s="7"/>
    </row>
    <row r="12" spans="1:5">
      <c r="A12" s="7"/>
      <c r="B12" s="12" t="s">
        <v>13</v>
      </c>
      <c r="C12" s="13"/>
    </row>
    <row r="13" spans="1:5">
      <c r="A13" s="14" t="s">
        <v>14</v>
      </c>
      <c r="B13" s="118" t="s">
        <v>15</v>
      </c>
      <c r="C13" s="119"/>
    </row>
    <row r="14" spans="1:5">
      <c r="A14" s="10" t="s">
        <v>16</v>
      </c>
      <c r="B14" s="10" t="s">
        <v>17</v>
      </c>
      <c r="C14" s="16">
        <v>250</v>
      </c>
    </row>
    <row r="15" spans="1:5">
      <c r="A15" s="10" t="s">
        <v>18</v>
      </c>
      <c r="B15" s="10" t="s">
        <v>19</v>
      </c>
      <c r="C15" s="24">
        <v>0.03</v>
      </c>
    </row>
    <row r="16" spans="1:5">
      <c r="A16" s="10" t="s">
        <v>20</v>
      </c>
      <c r="B16" s="10" t="s">
        <v>21</v>
      </c>
      <c r="C16" s="26">
        <v>1.55</v>
      </c>
    </row>
    <row r="17" spans="1:5">
      <c r="B17" s="10" t="s">
        <v>22</v>
      </c>
      <c r="C17" s="15">
        <f>C16*C14</f>
        <v>387.5</v>
      </c>
    </row>
    <row r="18" spans="1:5">
      <c r="B18" s="10" t="s">
        <v>23</v>
      </c>
      <c r="C18" s="5">
        <f>ROUND(C14-(C14*C15),0)</f>
        <v>243</v>
      </c>
    </row>
    <row r="19" spans="1:5">
      <c r="B19" s="10" t="s">
        <v>24</v>
      </c>
      <c r="C19" s="15">
        <f>C17/C18</f>
        <v>1.5946502060000001</v>
      </c>
    </row>
    <row r="20" spans="1:5">
      <c r="A20" s="10" t="s">
        <v>25</v>
      </c>
      <c r="B20" s="10" t="s">
        <v>26</v>
      </c>
      <c r="C20" s="16">
        <v>7</v>
      </c>
    </row>
    <row r="21" spans="1:5" ht="15.75" customHeight="1">
      <c r="A21" s="10" t="s">
        <v>27</v>
      </c>
      <c r="B21" s="10" t="s">
        <v>28</v>
      </c>
      <c r="C21" s="16">
        <v>2</v>
      </c>
    </row>
    <row r="22" spans="1:5" ht="15.75" customHeight="1">
      <c r="A22" s="10" t="s">
        <v>29</v>
      </c>
      <c r="B22" s="10" t="s">
        <v>30</v>
      </c>
      <c r="C22" s="16">
        <v>5</v>
      </c>
    </row>
    <row r="23" spans="1:5" ht="15.75" customHeight="1">
      <c r="A23" s="10" t="s">
        <v>31</v>
      </c>
      <c r="B23" s="10" t="s">
        <v>32</v>
      </c>
      <c r="C23" s="16">
        <v>500</v>
      </c>
      <c r="E23" s="10" t="s">
        <v>33</v>
      </c>
    </row>
    <row r="24" spans="1:5" ht="15.75" customHeight="1">
      <c r="A24" s="10" t="s">
        <v>31</v>
      </c>
      <c r="B24" s="10" t="s">
        <v>34</v>
      </c>
      <c r="C24" s="16">
        <f>C23*D24</f>
        <v>400</v>
      </c>
      <c r="D24" s="17">
        <f>40/50</f>
        <v>0.8</v>
      </c>
    </row>
    <row r="25" spans="1:5" ht="15.75" customHeight="1">
      <c r="A25" s="10" t="s">
        <v>31</v>
      </c>
      <c r="B25" s="10" t="s">
        <v>35</v>
      </c>
      <c r="C25" s="15">
        <f>C24/C23</f>
        <v>0.8</v>
      </c>
    </row>
    <row r="26" spans="1:5" ht="15.75" customHeight="1">
      <c r="A26" s="10" t="s">
        <v>31</v>
      </c>
      <c r="B26" s="10" t="s">
        <v>36</v>
      </c>
      <c r="C26" s="16">
        <v>3000</v>
      </c>
      <c r="D26" s="18">
        <v>0.75</v>
      </c>
    </row>
    <row r="27" spans="1:5" ht="15.75" customHeight="1">
      <c r="A27" s="10" t="s">
        <v>31</v>
      </c>
      <c r="B27" s="10" t="s">
        <v>37</v>
      </c>
      <c r="C27" s="16">
        <f>C26*D26</f>
        <v>2250</v>
      </c>
    </row>
    <row r="28" spans="1:5" ht="15.75" customHeight="1">
      <c r="A28" s="10" t="s">
        <v>31</v>
      </c>
      <c r="B28" s="10" t="s">
        <v>38</v>
      </c>
      <c r="C28" s="15">
        <f>C27/C26</f>
        <v>0.75</v>
      </c>
    </row>
    <row r="29" spans="1:5" ht="15.75" customHeight="1"/>
    <row r="30" spans="1:5" ht="15.75" customHeight="1">
      <c r="B30" s="19" t="s">
        <v>39</v>
      </c>
      <c r="C30" s="20"/>
    </row>
    <row r="31" spans="1:5" ht="15.75" customHeight="1">
      <c r="B31" s="21" t="s">
        <v>40</v>
      </c>
      <c r="C31" s="22"/>
    </row>
    <row r="32" spans="1:5" ht="15.75" customHeight="1">
      <c r="B32" s="10" t="s">
        <v>41</v>
      </c>
      <c r="C32" s="16">
        <v>2</v>
      </c>
    </row>
    <row r="33" spans="2:3" ht="15.75" customHeight="1">
      <c r="B33" s="10" t="s">
        <v>42</v>
      </c>
      <c r="C33" s="16">
        <v>11.5</v>
      </c>
    </row>
    <row r="34" spans="2:3" ht="15.75" customHeight="1">
      <c r="B34" s="10" t="s">
        <v>43</v>
      </c>
      <c r="C34" s="23">
        <f>C33*C32*C25</f>
        <v>18.399999999999999</v>
      </c>
    </row>
    <row r="35" spans="2:3" ht="15.75" customHeight="1">
      <c r="B35" s="10" t="s">
        <v>44</v>
      </c>
      <c r="C35" s="23">
        <f>C34*(C21*7)</f>
        <v>257.60000000000002</v>
      </c>
    </row>
    <row r="36" spans="2:3" ht="15.75" customHeight="1">
      <c r="B36" s="10" t="s">
        <v>45</v>
      </c>
      <c r="C36" s="23">
        <f>C34/C18</f>
        <v>7.5720164610000001E-2</v>
      </c>
    </row>
    <row r="37" spans="2:3" ht="15.75" customHeight="1">
      <c r="B37" s="10" t="s">
        <v>46</v>
      </c>
      <c r="C37" s="23">
        <f>C35/C18</f>
        <v>1.0600823049999999</v>
      </c>
    </row>
    <row r="38" spans="2:3" ht="15.75" customHeight="1"/>
    <row r="39" spans="2:3" ht="15.75" customHeight="1">
      <c r="B39" s="19" t="s">
        <v>47</v>
      </c>
      <c r="C39" s="20"/>
    </row>
    <row r="40" spans="2:3" ht="15.75" customHeight="1">
      <c r="B40" s="21" t="s">
        <v>48</v>
      </c>
      <c r="C40" s="22"/>
    </row>
    <row r="41" spans="2:3" ht="15.75" customHeight="1">
      <c r="B41" s="10" t="s">
        <v>41</v>
      </c>
      <c r="C41" s="16">
        <v>2</v>
      </c>
    </row>
    <row r="42" spans="2:3" ht="15.75" customHeight="1">
      <c r="B42" s="10" t="s">
        <v>42</v>
      </c>
      <c r="C42" s="16">
        <v>35</v>
      </c>
    </row>
    <row r="43" spans="2:3" ht="15.75" customHeight="1">
      <c r="B43" s="10" t="s">
        <v>49</v>
      </c>
      <c r="C43" s="23">
        <f>C42*C41*C28</f>
        <v>52.5</v>
      </c>
    </row>
    <row r="44" spans="2:3" ht="15.75" customHeight="1">
      <c r="B44" s="10" t="s">
        <v>50</v>
      </c>
      <c r="C44" s="23">
        <f>C43*(C22*7)</f>
        <v>1837.5</v>
      </c>
    </row>
    <row r="45" spans="2:3" ht="15.75" customHeight="1">
      <c r="B45" s="10" t="s">
        <v>51</v>
      </c>
      <c r="C45" s="23">
        <f>C43/C18</f>
        <v>0.21604938269999999</v>
      </c>
    </row>
    <row r="46" spans="2:3" ht="15.75" customHeight="1">
      <c r="B46" s="10" t="s">
        <v>52</v>
      </c>
      <c r="C46" s="23">
        <f>C44/C18</f>
        <v>7.5617283950000003</v>
      </c>
    </row>
    <row r="47" spans="2:3" ht="15.75" customHeight="1">
      <c r="B47" s="10" t="s">
        <v>53</v>
      </c>
      <c r="C47" s="24">
        <v>0.01</v>
      </c>
    </row>
    <row r="48" spans="2:3" ht="15.75" customHeight="1">
      <c r="B48" s="10" t="s">
        <v>54</v>
      </c>
      <c r="C48" s="25">
        <f>ROUND(C18-(C18*C47),0)</f>
        <v>241</v>
      </c>
    </row>
    <row r="49" spans="1:3" ht="15.75" customHeight="1"/>
    <row r="50" spans="1:3" ht="15.75" customHeight="1">
      <c r="B50" s="19" t="s">
        <v>55</v>
      </c>
      <c r="C50" s="20"/>
    </row>
    <row r="51" spans="1:3" ht="15.75" customHeight="1">
      <c r="B51" s="21" t="s">
        <v>56</v>
      </c>
      <c r="C51" s="22"/>
    </row>
    <row r="52" spans="1:3" ht="15.75" customHeight="1">
      <c r="A52" s="10" t="s">
        <v>57</v>
      </c>
      <c r="B52" s="10" t="s">
        <v>58</v>
      </c>
      <c r="C52" s="16" t="s">
        <v>59</v>
      </c>
    </row>
    <row r="53" spans="1:3" ht="15.75" customHeight="1">
      <c r="A53" s="10" t="s">
        <v>60</v>
      </c>
      <c r="B53" s="10" t="s">
        <v>61</v>
      </c>
      <c r="C53" s="16">
        <v>12</v>
      </c>
    </row>
    <row r="54" spans="1:3" ht="15.75" customHeight="1">
      <c r="A54" s="10" t="s">
        <v>62</v>
      </c>
      <c r="B54" s="10" t="s">
        <v>63</v>
      </c>
      <c r="C54" s="26">
        <v>7.5</v>
      </c>
    </row>
    <row r="55" spans="1:3" ht="15.75" customHeight="1">
      <c r="B55" s="10" t="s">
        <v>64</v>
      </c>
      <c r="C55" s="23">
        <f>C54*C53</f>
        <v>90</v>
      </c>
    </row>
    <row r="56" spans="1:3" ht="15.75" customHeight="1"/>
    <row r="57" spans="1:3" ht="15.75" customHeight="1">
      <c r="B57" s="19" t="s">
        <v>65</v>
      </c>
      <c r="C57" s="20"/>
    </row>
    <row r="58" spans="1:3" ht="15.75" customHeight="1">
      <c r="B58" s="21" t="s">
        <v>66</v>
      </c>
      <c r="C58" s="22"/>
    </row>
    <row r="59" spans="1:3" ht="15.75" customHeight="1">
      <c r="A59" s="27" t="s">
        <v>67</v>
      </c>
      <c r="B59" s="10" t="s">
        <v>68</v>
      </c>
      <c r="C59" s="16">
        <v>17</v>
      </c>
    </row>
    <row r="60" spans="1:3" ht="15.75" customHeight="1">
      <c r="A60" s="27" t="s">
        <v>69</v>
      </c>
      <c r="B60" s="10" t="s">
        <v>70</v>
      </c>
      <c r="C60" s="24">
        <v>0.13</v>
      </c>
    </row>
    <row r="61" spans="1:3" ht="15.75" customHeight="1">
      <c r="B61" s="10" t="s">
        <v>71</v>
      </c>
      <c r="C61" s="23">
        <f>C59+(C59*C60)</f>
        <v>19.21</v>
      </c>
    </row>
    <row r="62" spans="1:3" ht="15.75" customHeight="1">
      <c r="A62" s="10" t="s">
        <v>72</v>
      </c>
      <c r="B62" s="10" t="s">
        <v>73</v>
      </c>
      <c r="C62" s="16">
        <v>1.5</v>
      </c>
    </row>
    <row r="63" spans="1:3" ht="15.75" customHeight="1">
      <c r="A63" s="10" t="s">
        <v>74</v>
      </c>
      <c r="B63" s="10" t="s">
        <v>75</v>
      </c>
      <c r="C63" s="16">
        <v>2</v>
      </c>
    </row>
    <row r="64" spans="1:3" ht="15.75" customHeight="1">
      <c r="B64" s="10" t="s">
        <v>76</v>
      </c>
      <c r="C64" s="28">
        <f>(C62*7)+C63</f>
        <v>12.5</v>
      </c>
    </row>
    <row r="65" spans="1:3" ht="15.75" customHeight="1">
      <c r="B65" s="10" t="s">
        <v>77</v>
      </c>
      <c r="C65" s="23">
        <f>C64*C61</f>
        <v>240.125</v>
      </c>
    </row>
    <row r="66" spans="1:3" ht="15.75" customHeight="1"/>
    <row r="67" spans="1:3" ht="15.75" customHeight="1">
      <c r="B67" s="19" t="s">
        <v>78</v>
      </c>
      <c r="C67" s="20"/>
    </row>
    <row r="68" spans="1:3" ht="15.75" customHeight="1">
      <c r="A68" s="29" t="s">
        <v>79</v>
      </c>
      <c r="B68" s="21" t="s">
        <v>80</v>
      </c>
      <c r="C68" s="22"/>
    </row>
    <row r="69" spans="1:3" ht="15.75" customHeight="1">
      <c r="A69" s="10" t="s">
        <v>81</v>
      </c>
      <c r="B69" s="10" t="s">
        <v>82</v>
      </c>
      <c r="C69" s="26">
        <v>35</v>
      </c>
    </row>
    <row r="70" spans="1:3" ht="15.75" customHeight="1">
      <c r="B70" s="10" t="s">
        <v>83</v>
      </c>
      <c r="C70" s="26">
        <v>150</v>
      </c>
    </row>
    <row r="71" spans="1:3" ht="15.75" customHeight="1">
      <c r="B71" s="10" t="s">
        <v>84</v>
      </c>
      <c r="C71" s="26">
        <v>55</v>
      </c>
    </row>
    <row r="72" spans="1:3" ht="15.75" customHeight="1">
      <c r="B72" s="10" t="s">
        <v>85</v>
      </c>
      <c r="C72" s="26">
        <v>85</v>
      </c>
    </row>
    <row r="73" spans="1:3" ht="15.75" customHeight="1">
      <c r="B73" s="10" t="s">
        <v>86</v>
      </c>
      <c r="C73" s="26">
        <v>0</v>
      </c>
    </row>
    <row r="74" spans="1:3" ht="15.75" customHeight="1">
      <c r="B74" s="10" t="s">
        <v>87</v>
      </c>
      <c r="C74" s="26">
        <v>0</v>
      </c>
    </row>
    <row r="75" spans="1:3" ht="15.75" customHeight="1">
      <c r="B75" s="10" t="s">
        <v>87</v>
      </c>
      <c r="C75" s="26">
        <v>0</v>
      </c>
    </row>
    <row r="76" spans="1:3" ht="15.75" customHeight="1">
      <c r="B76" s="10" t="s">
        <v>88</v>
      </c>
      <c r="C76" s="23">
        <f>SUM(C69:C75)</f>
        <v>325</v>
      </c>
    </row>
    <row r="77" spans="1:3" ht="15.75" customHeight="1"/>
    <row r="78" spans="1:3" ht="15.75" customHeight="1">
      <c r="A78" s="29" t="s">
        <v>89</v>
      </c>
      <c r="C78" s="30">
        <f>Summary!B22</f>
        <v>2452.3083329999999</v>
      </c>
    </row>
    <row r="79" spans="1:3" ht="15.75" customHeight="1">
      <c r="A79" s="29" t="s">
        <v>90</v>
      </c>
      <c r="C79" s="30">
        <f>Summary!D22</f>
        <v>10.17555325</v>
      </c>
    </row>
    <row r="80" spans="1:3" ht="15.75" customHeight="1">
      <c r="C80" s="31"/>
    </row>
    <row r="81" spans="1:3" ht="15.75" customHeight="1">
      <c r="A81" s="32" t="s">
        <v>91</v>
      </c>
      <c r="C81" s="31"/>
    </row>
    <row r="82" spans="1:3" ht="15.75" customHeight="1">
      <c r="C82" s="31"/>
    </row>
    <row r="83" spans="1:3" ht="15.75" customHeight="1">
      <c r="C83" s="31"/>
    </row>
    <row r="84" spans="1:3" ht="15.75" customHeight="1"/>
    <row r="85" spans="1:3" ht="15.75" customHeight="1"/>
    <row r="86" spans="1:3" ht="15.75" customHeight="1"/>
    <row r="87" spans="1:3" ht="15.75" customHeight="1"/>
    <row r="88" spans="1:3" ht="15.75" customHeight="1"/>
    <row r="89" spans="1:3" ht="15.75" customHeight="1"/>
    <row r="90" spans="1:3" ht="15.75" customHeight="1"/>
    <row r="91" spans="1:3" ht="15.75" customHeight="1"/>
    <row r="92" spans="1:3" ht="15.75" customHeight="1"/>
    <row r="93" spans="1:3" ht="15.75" customHeight="1"/>
    <row r="94" spans="1:3" ht="15.75" customHeight="1"/>
    <row r="95" spans="1:3" ht="15.75" customHeight="1"/>
    <row r="96" spans="1:3"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4:C4"/>
    <mergeCell ref="A5:C5"/>
    <mergeCell ref="A7:C7"/>
    <mergeCell ref="B13:C13"/>
  </mergeCells>
  <pageMargins left="0" right="0" top="0" bottom="0" header="0" footer="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K1000"/>
  <sheetViews>
    <sheetView workbookViewId="0"/>
  </sheetViews>
  <sheetFormatPr defaultColWidth="12.5703125" defaultRowHeight="15" customHeight="1"/>
  <cols>
    <col min="1" max="1" width="42.42578125" customWidth="1"/>
    <col min="2" max="2" width="15.7109375" customWidth="1"/>
    <col min="3" max="3" width="16.42578125" customWidth="1"/>
    <col min="4" max="4" width="15.85546875" customWidth="1"/>
    <col min="5" max="6" width="12.5703125" customWidth="1"/>
  </cols>
  <sheetData>
    <row r="1" spans="1:6">
      <c r="A1" s="2" t="s">
        <v>4</v>
      </c>
      <c r="B1" s="3"/>
      <c r="C1" s="4"/>
    </row>
    <row r="2" spans="1:6">
      <c r="A2" s="5" t="s">
        <v>5</v>
      </c>
      <c r="B2" s="3"/>
      <c r="C2" s="6"/>
    </row>
    <row r="3" spans="1:6">
      <c r="A3" s="7"/>
      <c r="B3" s="3"/>
      <c r="C3" s="6"/>
    </row>
    <row r="4" spans="1:6">
      <c r="A4" s="105" t="s">
        <v>92</v>
      </c>
      <c r="B4" s="101"/>
      <c r="C4" s="101"/>
      <c r="D4" s="101"/>
    </row>
    <row r="5" spans="1:6">
      <c r="A5" s="106" t="s">
        <v>93</v>
      </c>
      <c r="B5" s="101"/>
      <c r="C5" s="101"/>
      <c r="D5" s="101"/>
    </row>
    <row r="6" spans="1:6">
      <c r="A6" s="107" t="s">
        <v>94</v>
      </c>
      <c r="B6" s="120"/>
      <c r="C6" s="120"/>
      <c r="D6" s="119"/>
    </row>
    <row r="7" spans="1:6">
      <c r="A7" s="108">
        <f>'Calculator Poultry Raising'!C48</f>
        <v>241</v>
      </c>
      <c r="B7" s="120"/>
      <c r="C7" s="120"/>
      <c r="D7" s="119"/>
    </row>
    <row r="8" spans="1:6">
      <c r="A8" s="107" t="s">
        <v>95</v>
      </c>
      <c r="B8" s="120"/>
      <c r="C8" s="120"/>
      <c r="D8" s="119"/>
    </row>
    <row r="9" spans="1:6">
      <c r="A9" s="109">
        <v>4</v>
      </c>
      <c r="B9" s="120"/>
      <c r="C9" s="120"/>
      <c r="D9" s="119"/>
    </row>
    <row r="11" spans="1:6">
      <c r="A11" s="110" t="s">
        <v>96</v>
      </c>
      <c r="B11" s="120"/>
      <c r="C11" s="120"/>
      <c r="D11" s="120"/>
    </row>
    <row r="12" spans="1:6">
      <c r="A12" s="14" t="s">
        <v>14</v>
      </c>
    </row>
    <row r="13" spans="1:6">
      <c r="A13" s="34" t="s">
        <v>97</v>
      </c>
      <c r="B13" s="33" t="s">
        <v>98</v>
      </c>
      <c r="C13" s="34" t="s">
        <v>99</v>
      </c>
      <c r="D13" s="34" t="s">
        <v>100</v>
      </c>
      <c r="E13" s="34" t="s">
        <v>101</v>
      </c>
      <c r="F13" s="35"/>
    </row>
    <row r="14" spans="1:6">
      <c r="A14" s="27" t="s">
        <v>102</v>
      </c>
      <c r="B14" s="36"/>
      <c r="C14" s="37">
        <v>3</v>
      </c>
      <c r="D14" s="38">
        <f t="shared" ref="D14:D29" si="0">C14*B14</f>
        <v>0</v>
      </c>
      <c r="E14" s="38">
        <f t="shared" ref="E14:E29" si="1">D14*$A$9</f>
        <v>0</v>
      </c>
      <c r="F14" s="10" t="s">
        <v>103</v>
      </c>
    </row>
    <row r="15" spans="1:6">
      <c r="A15" s="10" t="s">
        <v>104</v>
      </c>
      <c r="B15" s="36"/>
      <c r="C15" s="37">
        <v>14</v>
      </c>
      <c r="D15" s="38">
        <f t="shared" si="0"/>
        <v>0</v>
      </c>
      <c r="E15" s="38">
        <f t="shared" si="1"/>
        <v>0</v>
      </c>
    </row>
    <row r="16" spans="1:6">
      <c r="A16" s="10" t="s">
        <v>105</v>
      </c>
      <c r="B16" s="36"/>
      <c r="C16" s="37"/>
      <c r="D16" s="38">
        <f t="shared" si="0"/>
        <v>0</v>
      </c>
      <c r="E16" s="38">
        <f t="shared" si="1"/>
        <v>0</v>
      </c>
    </row>
    <row r="17" spans="1:11">
      <c r="A17" s="121" t="s">
        <v>106</v>
      </c>
      <c r="B17" s="36"/>
      <c r="C17" s="37"/>
      <c r="D17" s="38">
        <f t="shared" si="0"/>
        <v>0</v>
      </c>
      <c r="E17" s="38">
        <f t="shared" si="1"/>
        <v>0</v>
      </c>
    </row>
    <row r="18" spans="1:11">
      <c r="A18" s="27" t="s">
        <v>107</v>
      </c>
      <c r="B18" s="36"/>
      <c r="C18" s="37">
        <v>3</v>
      </c>
      <c r="D18" s="38">
        <f t="shared" si="0"/>
        <v>0</v>
      </c>
      <c r="E18" s="38">
        <f t="shared" si="1"/>
        <v>0</v>
      </c>
    </row>
    <row r="19" spans="1:11">
      <c r="A19" s="27" t="s">
        <v>108</v>
      </c>
      <c r="B19" s="36"/>
      <c r="C19" s="37"/>
      <c r="D19" s="38">
        <f t="shared" si="0"/>
        <v>0</v>
      </c>
      <c r="E19" s="38">
        <f t="shared" si="1"/>
        <v>0</v>
      </c>
    </row>
    <row r="20" spans="1:11">
      <c r="A20" s="121" t="s">
        <v>109</v>
      </c>
      <c r="B20" s="36"/>
      <c r="C20" s="37">
        <v>6.5</v>
      </c>
      <c r="D20" s="38">
        <f t="shared" si="0"/>
        <v>0</v>
      </c>
      <c r="E20" s="38">
        <f t="shared" si="1"/>
        <v>0</v>
      </c>
      <c r="I20" s="39"/>
      <c r="J20" s="40"/>
      <c r="K20" s="41"/>
    </row>
    <row r="21" spans="1:11" ht="15.75" customHeight="1">
      <c r="A21" s="10" t="s">
        <v>110</v>
      </c>
      <c r="B21" s="36"/>
      <c r="C21" s="37">
        <v>7</v>
      </c>
      <c r="D21" s="38">
        <f t="shared" si="0"/>
        <v>0</v>
      </c>
      <c r="E21" s="38">
        <f t="shared" si="1"/>
        <v>0</v>
      </c>
      <c r="I21" s="41"/>
      <c r="J21" s="42"/>
      <c r="K21" s="43"/>
    </row>
    <row r="22" spans="1:11" ht="15.75" customHeight="1">
      <c r="A22" s="10" t="s">
        <v>111</v>
      </c>
      <c r="B22" s="36"/>
      <c r="C22" s="37"/>
      <c r="D22" s="38">
        <f t="shared" si="0"/>
        <v>0</v>
      </c>
      <c r="E22" s="38">
        <f t="shared" si="1"/>
        <v>0</v>
      </c>
      <c r="I22" s="41"/>
      <c r="J22" s="42"/>
      <c r="K22" s="43"/>
    </row>
    <row r="23" spans="1:11" ht="15.75" customHeight="1">
      <c r="A23" s="10" t="s">
        <v>112</v>
      </c>
      <c r="B23" s="36"/>
      <c r="C23" s="37"/>
      <c r="D23" s="38">
        <f t="shared" si="0"/>
        <v>0</v>
      </c>
      <c r="E23" s="38">
        <f t="shared" si="1"/>
        <v>0</v>
      </c>
      <c r="I23" s="41"/>
      <c r="J23" s="42"/>
      <c r="K23" s="43"/>
    </row>
    <row r="24" spans="1:11" ht="15.75" customHeight="1">
      <c r="A24" s="10" t="s">
        <v>113</v>
      </c>
      <c r="B24" s="36">
        <f>238*4</f>
        <v>952</v>
      </c>
      <c r="C24" s="37">
        <v>5.25</v>
      </c>
      <c r="D24" s="38">
        <f t="shared" si="0"/>
        <v>4998</v>
      </c>
      <c r="E24" s="38">
        <f t="shared" si="1"/>
        <v>19992</v>
      </c>
      <c r="I24" s="41"/>
      <c r="J24" s="42"/>
      <c r="K24" s="43"/>
    </row>
    <row r="25" spans="1:11" ht="15.75" customHeight="1">
      <c r="A25" s="10" t="s">
        <v>114</v>
      </c>
      <c r="B25" s="36"/>
      <c r="C25" s="37">
        <v>4.75</v>
      </c>
      <c r="D25" s="38">
        <f t="shared" si="0"/>
        <v>0</v>
      </c>
      <c r="E25" s="38">
        <f t="shared" si="1"/>
        <v>0</v>
      </c>
      <c r="I25" s="41"/>
      <c r="J25" s="42"/>
      <c r="K25" s="43"/>
    </row>
    <row r="26" spans="1:11" ht="15.75" customHeight="1">
      <c r="A26" s="10" t="s">
        <v>115</v>
      </c>
      <c r="B26" s="36"/>
      <c r="C26" s="37"/>
      <c r="D26" s="38">
        <f t="shared" si="0"/>
        <v>0</v>
      </c>
      <c r="E26" s="38">
        <f t="shared" si="1"/>
        <v>0</v>
      </c>
      <c r="I26" s="44"/>
      <c r="J26" s="45"/>
      <c r="K26" s="46"/>
    </row>
    <row r="27" spans="1:11" ht="15.75" customHeight="1">
      <c r="A27" s="10" t="s">
        <v>116</v>
      </c>
      <c r="B27" s="36"/>
      <c r="C27" s="37"/>
      <c r="D27" s="38">
        <f t="shared" si="0"/>
        <v>0</v>
      </c>
      <c r="E27" s="38">
        <f t="shared" si="1"/>
        <v>0</v>
      </c>
      <c r="I27" s="41"/>
      <c r="J27" s="40"/>
      <c r="K27" s="41"/>
    </row>
    <row r="28" spans="1:11" ht="15.75" customHeight="1">
      <c r="A28" s="10" t="s">
        <v>117</v>
      </c>
      <c r="B28" s="36"/>
      <c r="C28" s="37"/>
      <c r="D28" s="38">
        <f t="shared" si="0"/>
        <v>0</v>
      </c>
      <c r="E28" s="38">
        <f t="shared" si="1"/>
        <v>0</v>
      </c>
      <c r="I28" s="39"/>
      <c r="J28" s="40"/>
      <c r="K28" s="41"/>
    </row>
    <row r="29" spans="1:11" ht="15.75" customHeight="1">
      <c r="A29" s="10" t="s">
        <v>118</v>
      </c>
      <c r="B29" s="36"/>
      <c r="C29" s="37"/>
      <c r="D29" s="38">
        <f t="shared" si="0"/>
        <v>0</v>
      </c>
      <c r="E29" s="38">
        <f t="shared" si="1"/>
        <v>0</v>
      </c>
      <c r="I29" s="41"/>
      <c r="J29" s="42"/>
      <c r="K29" s="42"/>
    </row>
    <row r="30" spans="1:11" ht="15.75" customHeight="1">
      <c r="A30" s="29" t="s">
        <v>119</v>
      </c>
      <c r="B30" s="47">
        <f>SUM(B14:B29)</f>
        <v>952</v>
      </c>
      <c r="C30" s="48"/>
      <c r="D30" s="49">
        <f t="shared" ref="D30:E30" si="2">SUM(D14:D29)</f>
        <v>4998</v>
      </c>
      <c r="E30" s="49">
        <f t="shared" si="2"/>
        <v>19992</v>
      </c>
      <c r="I30" s="41"/>
      <c r="J30" s="50"/>
      <c r="K30" s="42"/>
    </row>
    <row r="31" spans="1:11" ht="15.75" customHeight="1">
      <c r="A31" s="10" t="s">
        <v>120</v>
      </c>
      <c r="B31" s="51">
        <f>B30/$A$7</f>
        <v>3.950207469</v>
      </c>
      <c r="D31" s="49">
        <f>D30/$A$7</f>
        <v>20.738589210000001</v>
      </c>
      <c r="E31" s="49">
        <f>E30/($A$7*$A$9)</f>
        <v>20.738589210000001</v>
      </c>
      <c r="I31" s="44"/>
      <c r="J31" s="41"/>
      <c r="K31" s="45"/>
    </row>
    <row r="32" spans="1:11" ht="15.75" customHeight="1">
      <c r="A32" s="10" t="s">
        <v>121</v>
      </c>
      <c r="D32" s="49">
        <f>D31/B31</f>
        <v>5.25</v>
      </c>
    </row>
    <row r="33" spans="1:4" ht="15.75" customHeight="1">
      <c r="A33" s="35" t="s">
        <v>122</v>
      </c>
    </row>
    <row r="34" spans="1:4" ht="15.75" customHeight="1"/>
    <row r="35" spans="1:4" ht="15.75" customHeight="1">
      <c r="A35" s="110" t="s">
        <v>123</v>
      </c>
      <c r="B35" s="120"/>
      <c r="C35" s="120"/>
      <c r="D35" s="120"/>
    </row>
    <row r="36" spans="1:4" ht="15.75" customHeight="1">
      <c r="A36" s="111" t="s">
        <v>124</v>
      </c>
      <c r="B36" s="101"/>
      <c r="C36" s="101"/>
      <c r="D36" s="101"/>
    </row>
    <row r="37" spans="1:4" ht="15.75" customHeight="1">
      <c r="A37" s="52" t="s">
        <v>125</v>
      </c>
      <c r="B37" s="122" t="s">
        <v>126</v>
      </c>
      <c r="C37" s="123" t="s">
        <v>127</v>
      </c>
      <c r="D37" s="101"/>
    </row>
    <row r="38" spans="1:4" ht="15.75" customHeight="1">
      <c r="A38" s="10" t="s">
        <v>128</v>
      </c>
      <c r="B38" s="53">
        <v>565</v>
      </c>
      <c r="C38" s="124" t="s">
        <v>129</v>
      </c>
      <c r="D38" s="101"/>
    </row>
    <row r="39" spans="1:4" ht="15.75" customHeight="1">
      <c r="A39" s="10" t="s">
        <v>130</v>
      </c>
      <c r="B39" s="53">
        <v>60</v>
      </c>
      <c r="C39" s="124" t="s">
        <v>129</v>
      </c>
      <c r="D39" s="101"/>
    </row>
    <row r="40" spans="1:4" ht="15.75" customHeight="1">
      <c r="A40" s="54" t="s">
        <v>131</v>
      </c>
      <c r="B40" s="53">
        <v>0</v>
      </c>
      <c r="C40" s="124" t="s">
        <v>129</v>
      </c>
      <c r="D40" s="101"/>
    </row>
    <row r="41" spans="1:4" ht="15.75" customHeight="1">
      <c r="A41" s="10" t="s">
        <v>132</v>
      </c>
      <c r="B41" s="125">
        <v>18</v>
      </c>
      <c r="C41" s="124" t="s">
        <v>133</v>
      </c>
      <c r="D41" s="101"/>
    </row>
    <row r="42" spans="1:4" ht="15.75" customHeight="1">
      <c r="A42" s="10" t="s">
        <v>70</v>
      </c>
      <c r="B42" s="126">
        <v>0.13</v>
      </c>
      <c r="C42" s="124" t="s">
        <v>133</v>
      </c>
      <c r="D42" s="101"/>
    </row>
    <row r="43" spans="1:4" ht="15.75" customHeight="1">
      <c r="A43" s="54" t="s">
        <v>134</v>
      </c>
      <c r="B43" s="55">
        <f>B41+(B41*B42)</f>
        <v>20.34</v>
      </c>
      <c r="C43" s="124" t="s">
        <v>133</v>
      </c>
      <c r="D43" s="101"/>
    </row>
    <row r="44" spans="1:4" ht="15.75" customHeight="1">
      <c r="A44" s="112" t="s">
        <v>135</v>
      </c>
      <c r="B44" s="120"/>
      <c r="C44" s="120"/>
      <c r="D44" s="119"/>
    </row>
    <row r="45" spans="1:4" ht="15.75" customHeight="1">
      <c r="A45" s="10" t="s">
        <v>136</v>
      </c>
      <c r="B45" s="56">
        <v>2</v>
      </c>
    </row>
    <row r="46" spans="1:4" ht="15.75" customHeight="1">
      <c r="A46" s="10" t="s">
        <v>137</v>
      </c>
      <c r="B46" s="56">
        <v>0</v>
      </c>
      <c r="C46" s="10" t="s">
        <v>138</v>
      </c>
      <c r="D46" s="10"/>
    </row>
    <row r="47" spans="1:4" ht="15.75" customHeight="1">
      <c r="A47" s="10" t="s">
        <v>139</v>
      </c>
      <c r="B47" s="56">
        <v>6</v>
      </c>
      <c r="C47" s="124" t="s">
        <v>140</v>
      </c>
      <c r="D47" s="101"/>
    </row>
    <row r="48" spans="1:4" ht="15.75" customHeight="1">
      <c r="A48" s="10" t="s">
        <v>141</v>
      </c>
      <c r="B48" s="56">
        <v>4</v>
      </c>
      <c r="C48" s="124" t="s">
        <v>140</v>
      </c>
      <c r="D48" s="101"/>
    </row>
    <row r="49" spans="1:4" ht="15.75" customHeight="1">
      <c r="A49" s="10" t="s">
        <v>142</v>
      </c>
      <c r="B49" s="56">
        <v>12</v>
      </c>
      <c r="C49" s="101"/>
      <c r="D49" s="101"/>
    </row>
    <row r="50" spans="1:4" ht="15.75" customHeight="1">
      <c r="A50" s="10" t="s">
        <v>143</v>
      </c>
      <c r="B50" s="57">
        <v>0</v>
      </c>
      <c r="C50" s="101"/>
      <c r="D50" s="101"/>
    </row>
    <row r="51" spans="1:4" ht="15.75" customHeight="1">
      <c r="A51" s="54" t="s">
        <v>144</v>
      </c>
      <c r="B51" s="55">
        <f>SUM(B45:B50)*B43</f>
        <v>488.16</v>
      </c>
    </row>
    <row r="52" spans="1:4" ht="15.75" customHeight="1">
      <c r="A52" s="10" t="s">
        <v>145</v>
      </c>
      <c r="B52" s="58">
        <v>6.5000000000000002E-2</v>
      </c>
      <c r="C52" s="101"/>
      <c r="D52" s="101"/>
    </row>
    <row r="53" spans="1:4" ht="15.75" customHeight="1">
      <c r="A53" s="10" t="s">
        <v>146</v>
      </c>
      <c r="B53" s="58">
        <v>7.4999999999999997E-2</v>
      </c>
      <c r="C53" s="101"/>
      <c r="D53" s="101"/>
    </row>
    <row r="54" spans="1:4" ht="15.75" customHeight="1">
      <c r="A54" s="10" t="s">
        <v>147</v>
      </c>
      <c r="B54" s="56">
        <v>558</v>
      </c>
      <c r="C54" s="101"/>
      <c r="D54" s="101"/>
    </row>
    <row r="55" spans="1:4" ht="15.75" customHeight="1">
      <c r="A55" s="10" t="s">
        <v>148</v>
      </c>
      <c r="B55" s="56">
        <v>558</v>
      </c>
      <c r="C55" s="101"/>
      <c r="D55" s="101"/>
    </row>
    <row r="56" spans="1:4" ht="15.75" customHeight="1">
      <c r="A56" s="10" t="s">
        <v>149</v>
      </c>
      <c r="B56" s="55">
        <f t="shared" ref="B56:B57" si="3">B54*B52</f>
        <v>36.270000000000003</v>
      </c>
    </row>
    <row r="57" spans="1:4" ht="15.75" customHeight="1">
      <c r="A57" s="54" t="s">
        <v>150</v>
      </c>
      <c r="B57" s="55">
        <f t="shared" si="3"/>
        <v>41.85</v>
      </c>
    </row>
    <row r="58" spans="1:4" ht="15.75" customHeight="1">
      <c r="A58" s="10" t="s">
        <v>151</v>
      </c>
      <c r="B58" s="53"/>
      <c r="C58" s="101"/>
      <c r="D58" s="101"/>
    </row>
    <row r="59" spans="1:4" ht="15.75" customHeight="1">
      <c r="A59" s="10" t="s">
        <v>152</v>
      </c>
      <c r="B59" s="53"/>
      <c r="C59" s="101"/>
      <c r="D59" s="101"/>
    </row>
    <row r="60" spans="1:4" ht="15.75" customHeight="1">
      <c r="A60" s="10" t="s">
        <v>117</v>
      </c>
      <c r="B60" s="53"/>
      <c r="C60" s="101"/>
      <c r="D60" s="101"/>
    </row>
    <row r="61" spans="1:4" ht="15.75" customHeight="1">
      <c r="A61" s="10" t="s">
        <v>118</v>
      </c>
      <c r="B61" s="53"/>
      <c r="C61" s="101"/>
      <c r="D61" s="101"/>
    </row>
    <row r="62" spans="1:4" ht="15.75" customHeight="1">
      <c r="A62" s="10" t="s">
        <v>153</v>
      </c>
      <c r="B62" s="53"/>
      <c r="C62" s="101"/>
      <c r="D62" s="101"/>
    </row>
    <row r="63" spans="1:4" ht="15.75" customHeight="1">
      <c r="A63" s="10" t="s">
        <v>154</v>
      </c>
      <c r="B63" s="53"/>
      <c r="C63" s="101"/>
      <c r="D63" s="101"/>
    </row>
    <row r="64" spans="1:4" ht="15.75" customHeight="1">
      <c r="A64" s="10" t="s">
        <v>155</v>
      </c>
      <c r="B64" s="55">
        <f>B38+B39+B40+B51+B56+B57+B58+B59+B60+B61+B62+B63</f>
        <v>1191.28</v>
      </c>
    </row>
    <row r="65" spans="1:2" ht="15.75" customHeight="1"/>
    <row r="66" spans="1:2" ht="15.75" customHeight="1">
      <c r="A66" s="29" t="s">
        <v>156</v>
      </c>
      <c r="B66" s="55">
        <f>Summary!B26</f>
        <v>1191.28</v>
      </c>
    </row>
    <row r="67" spans="1:2" ht="15.75" customHeight="1">
      <c r="A67" s="29" t="s">
        <v>157</v>
      </c>
      <c r="B67" s="55">
        <f>Summary!D26</f>
        <v>4.9430705389999998</v>
      </c>
    </row>
    <row r="68" spans="1:2" ht="15.75" customHeight="1"/>
    <row r="69" spans="1:2" ht="15.75" customHeight="1"/>
    <row r="70" spans="1:2" ht="15.75" customHeight="1"/>
    <row r="71" spans="1:2" ht="15.75" customHeight="1"/>
    <row r="72" spans="1:2" ht="15.75" customHeight="1"/>
    <row r="73" spans="1:2" ht="15.75" customHeight="1"/>
    <row r="74" spans="1:2" ht="15.75" customHeight="1"/>
    <row r="75" spans="1:2" ht="15.75" customHeight="1"/>
    <row r="76" spans="1:2" ht="15.75" customHeight="1"/>
    <row r="77" spans="1:2" ht="15.75" customHeight="1"/>
    <row r="78" spans="1:2" ht="15.75" customHeight="1"/>
    <row r="79" spans="1:2" ht="15.75" customHeight="1"/>
    <row r="80" spans="1:2"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C50:D50"/>
    <mergeCell ref="C61:D61"/>
    <mergeCell ref="C62:D62"/>
    <mergeCell ref="C63:D63"/>
    <mergeCell ref="C52:D52"/>
    <mergeCell ref="C53:D53"/>
    <mergeCell ref="C54:D54"/>
    <mergeCell ref="C55:D55"/>
    <mergeCell ref="C58:D58"/>
    <mergeCell ref="C59:D59"/>
    <mergeCell ref="C60:D60"/>
    <mergeCell ref="C43:D43"/>
    <mergeCell ref="A44:D44"/>
    <mergeCell ref="C47:D47"/>
    <mergeCell ref="C48:D48"/>
    <mergeCell ref="C49:D49"/>
    <mergeCell ref="C38:D38"/>
    <mergeCell ref="C39:D39"/>
    <mergeCell ref="C40:D40"/>
    <mergeCell ref="C41:D41"/>
    <mergeCell ref="C42:D42"/>
    <mergeCell ref="A9:D9"/>
    <mergeCell ref="A11:D11"/>
    <mergeCell ref="A35:D35"/>
    <mergeCell ref="A36:D36"/>
    <mergeCell ref="C37:D37"/>
    <mergeCell ref="A4:D4"/>
    <mergeCell ref="A5:D5"/>
    <mergeCell ref="A6:D6"/>
    <mergeCell ref="A7:D7"/>
    <mergeCell ref="A8:D8"/>
  </mergeCells>
  <pageMargins left="0" right="0" top="0" bottom="0" header="0" footer="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E1000"/>
  <sheetViews>
    <sheetView workbookViewId="0">
      <pane ySplit="11" topLeftCell="A12" activePane="bottomLeft" state="frozen"/>
      <selection pane="bottomLeft" activeCell="B13" sqref="B13"/>
    </sheetView>
  </sheetViews>
  <sheetFormatPr defaultColWidth="12.5703125" defaultRowHeight="15" customHeight="1"/>
  <cols>
    <col min="1" max="1" width="30.7109375" customWidth="1"/>
    <col min="2" max="6" width="12.5703125" customWidth="1"/>
  </cols>
  <sheetData>
    <row r="1" spans="1:4">
      <c r="A1" s="2" t="s">
        <v>158</v>
      </c>
    </row>
    <row r="2" spans="1:4">
      <c r="A2" s="5" t="s">
        <v>5</v>
      </c>
    </row>
    <row r="4" spans="1:4">
      <c r="A4" s="111" t="s">
        <v>159</v>
      </c>
      <c r="B4" s="101"/>
      <c r="C4" s="101"/>
      <c r="D4" s="101"/>
    </row>
    <row r="6" spans="1:4">
      <c r="A6" s="114" t="s">
        <v>160</v>
      </c>
      <c r="B6" s="120"/>
      <c r="C6" s="120"/>
      <c r="D6" s="119"/>
    </row>
    <row r="7" spans="1:4">
      <c r="A7" s="59" t="s">
        <v>161</v>
      </c>
      <c r="B7" s="59" t="s">
        <v>162</v>
      </c>
      <c r="C7" s="59" t="s">
        <v>163</v>
      </c>
      <c r="D7" s="59" t="s">
        <v>164</v>
      </c>
    </row>
    <row r="8" spans="1:4">
      <c r="A8" s="60">
        <v>12</v>
      </c>
      <c r="B8" s="61">
        <f>'Calculator Poultry Raising'!C20</f>
        <v>7</v>
      </c>
      <c r="C8" s="62">
        <f>'Calculator Poultry Raising'!C48</f>
        <v>241</v>
      </c>
      <c r="D8" s="62">
        <f>C8*A8</f>
        <v>2892</v>
      </c>
    </row>
    <row r="9" spans="1:4">
      <c r="A9" s="10" t="str">
        <f>IF(A8&lt;&gt;'Calculator Harvest and Processi'!A9,"Note: batches/year does not match prior tab", "")</f>
        <v>Note: batches/year does not match prior tab</v>
      </c>
    </row>
    <row r="11" spans="1:4">
      <c r="A11" s="63" t="s">
        <v>165</v>
      </c>
      <c r="B11" s="64" t="s">
        <v>166</v>
      </c>
      <c r="C11" s="64" t="s">
        <v>167</v>
      </c>
      <c r="D11" s="65" t="s">
        <v>168</v>
      </c>
    </row>
    <row r="12" spans="1:4">
      <c r="A12" s="115" t="s">
        <v>169</v>
      </c>
      <c r="B12" s="120"/>
      <c r="C12" s="120"/>
      <c r="D12" s="66"/>
    </row>
    <row r="13" spans="1:4">
      <c r="A13" s="67" t="s">
        <v>170</v>
      </c>
      <c r="B13" s="68">
        <f>'Calculator Harvest and Processi'!D30</f>
        <v>4998</v>
      </c>
      <c r="C13" s="69">
        <f>B13*$A$8</f>
        <v>59976</v>
      </c>
      <c r="D13" s="70">
        <f>B13/$C$8</f>
        <v>20.738589210000001</v>
      </c>
    </row>
    <row r="14" spans="1:4">
      <c r="A14" s="71" t="s">
        <v>171</v>
      </c>
      <c r="B14" s="68">
        <f>'Calculator Poultry Raising'!B8</f>
        <v>6500</v>
      </c>
      <c r="C14" s="127"/>
      <c r="D14" s="119"/>
    </row>
    <row r="15" spans="1:4">
      <c r="A15" s="116" t="s">
        <v>172</v>
      </c>
      <c r="B15" s="120"/>
      <c r="C15" s="120"/>
      <c r="D15" s="119"/>
    </row>
    <row r="16" spans="1:4">
      <c r="A16" s="117" t="s">
        <v>173</v>
      </c>
      <c r="B16" s="120"/>
      <c r="C16" s="120"/>
      <c r="D16" s="119"/>
    </row>
    <row r="17" spans="1:5">
      <c r="A17" s="67" t="s">
        <v>174</v>
      </c>
      <c r="B17" s="72">
        <f>'Calculator Poultry Raising'!C35</f>
        <v>257.60000000000002</v>
      </c>
      <c r="C17" s="73">
        <f t="shared" ref="C17:C21" si="0">B17*$A$8</f>
        <v>3091.2</v>
      </c>
      <c r="D17" s="73">
        <f t="shared" ref="D17:D22" si="1">B17/$C$8</f>
        <v>1.0688796679999999</v>
      </c>
    </row>
    <row r="18" spans="1:5">
      <c r="A18" s="67" t="s">
        <v>175</v>
      </c>
      <c r="B18" s="72">
        <f>'Calculator Poultry Raising'!C44</f>
        <v>1837.5</v>
      </c>
      <c r="C18" s="73">
        <f t="shared" si="0"/>
        <v>22050</v>
      </c>
      <c r="D18" s="73">
        <f t="shared" si="1"/>
        <v>7.6244813279999999</v>
      </c>
    </row>
    <row r="19" spans="1:5">
      <c r="A19" s="67" t="s">
        <v>176</v>
      </c>
      <c r="B19" s="72">
        <f>'Calculator Poultry Raising'!C55</f>
        <v>90</v>
      </c>
      <c r="C19" s="73">
        <f t="shared" si="0"/>
        <v>1080</v>
      </c>
      <c r="D19" s="73">
        <f t="shared" si="1"/>
        <v>0.37344398340000001</v>
      </c>
    </row>
    <row r="20" spans="1:5">
      <c r="A20" s="67" t="s">
        <v>177</v>
      </c>
      <c r="B20" s="72">
        <f>'Calculator Poultry Raising'!C65</f>
        <v>240.125</v>
      </c>
      <c r="C20" s="73">
        <f t="shared" si="0"/>
        <v>2881.5</v>
      </c>
      <c r="D20" s="73">
        <f t="shared" si="1"/>
        <v>0.99636929460000001</v>
      </c>
    </row>
    <row r="21" spans="1:5" ht="15.75" customHeight="1">
      <c r="A21" s="67" t="s">
        <v>178</v>
      </c>
      <c r="B21" s="72">
        <f>'Calculator Poultry Raising'!C76/A8</f>
        <v>27.083333329999999</v>
      </c>
      <c r="C21" s="73">
        <f t="shared" si="0"/>
        <v>325</v>
      </c>
      <c r="D21" s="73">
        <f t="shared" si="1"/>
        <v>0.11237897650000001</v>
      </c>
    </row>
    <row r="22" spans="1:5" ht="15.75" customHeight="1">
      <c r="A22" s="76" t="s">
        <v>179</v>
      </c>
      <c r="B22" s="77">
        <f t="shared" ref="B22:C22" si="2">SUM(B17:B21)</f>
        <v>2452.3083329999999</v>
      </c>
      <c r="C22" s="77">
        <f t="shared" si="2"/>
        <v>29427.7</v>
      </c>
      <c r="D22" s="70">
        <f t="shared" si="1"/>
        <v>10.17555325</v>
      </c>
    </row>
    <row r="23" spans="1:5" ht="15.75" customHeight="1">
      <c r="A23" s="117" t="s">
        <v>180</v>
      </c>
      <c r="B23" s="120"/>
      <c r="C23" s="120"/>
      <c r="D23" s="119"/>
    </row>
    <row r="24" spans="1:5" ht="15.75" customHeight="1">
      <c r="A24" s="75" t="s">
        <v>181</v>
      </c>
      <c r="B24" s="73">
        <f>'Calculator Harvest and Processi'!B38+'Calculator Harvest and Processi'!B39+'Calculator Harvest and Processi'!B40+'Calculator Harvest and Processi'!B51+SUM('Calculator Harvest and Processi'!B58:B63)</f>
        <v>1113.1600000000001</v>
      </c>
      <c r="C24" s="73">
        <f t="shared" ref="C24:C25" si="3">B24*$A$8</f>
        <v>13357.92</v>
      </c>
      <c r="D24" s="73">
        <f t="shared" ref="D24:D27" si="4">B24/$C$8</f>
        <v>4.6189211620000004</v>
      </c>
    </row>
    <row r="25" spans="1:5" ht="15.75" customHeight="1">
      <c r="A25" s="75" t="s">
        <v>182</v>
      </c>
      <c r="B25" s="73">
        <f>'Calculator Harvest and Processi'!B56+'Calculator Harvest and Processi'!B57</f>
        <v>78.12</v>
      </c>
      <c r="C25" s="73">
        <f t="shared" si="3"/>
        <v>937.44</v>
      </c>
      <c r="D25" s="73">
        <f t="shared" si="4"/>
        <v>0.32414937760000001</v>
      </c>
    </row>
    <row r="26" spans="1:5" ht="15.75" customHeight="1">
      <c r="A26" s="76" t="s">
        <v>183</v>
      </c>
      <c r="B26" s="77">
        <f t="shared" ref="B26:C26" si="5">B25+B24</f>
        <v>1191.28</v>
      </c>
      <c r="C26" s="77">
        <f t="shared" si="5"/>
        <v>14295.36</v>
      </c>
      <c r="D26" s="70">
        <f t="shared" si="4"/>
        <v>4.9430705389999998</v>
      </c>
      <c r="E26" s="10"/>
    </row>
    <row r="27" spans="1:5" ht="15.75" customHeight="1">
      <c r="A27" s="74" t="s">
        <v>184</v>
      </c>
      <c r="B27" s="70">
        <f t="shared" ref="B27:C27" si="6">B26+B22</f>
        <v>3643.5883330000001</v>
      </c>
      <c r="C27" s="70">
        <f t="shared" si="6"/>
        <v>43723.06</v>
      </c>
      <c r="D27" s="70">
        <f t="shared" si="4"/>
        <v>15.118623789999999</v>
      </c>
      <c r="E27" s="10"/>
    </row>
    <row r="28" spans="1:5" ht="15.75" customHeight="1">
      <c r="A28" s="74" t="s">
        <v>185</v>
      </c>
      <c r="B28" s="70">
        <f t="shared" ref="B28:D28" si="7">B13-B27</f>
        <v>1354.4116670000001</v>
      </c>
      <c r="C28" s="70">
        <f t="shared" si="7"/>
        <v>16252.94</v>
      </c>
      <c r="D28" s="70">
        <f t="shared" si="7"/>
        <v>5.6199654219999999</v>
      </c>
      <c r="E28" s="10"/>
    </row>
    <row r="29" spans="1:5" ht="15.75" customHeight="1">
      <c r="A29" s="74" t="s">
        <v>186</v>
      </c>
      <c r="B29" s="78">
        <f t="shared" ref="B29:D29" si="8">B28/B13</f>
        <v>0.27099072959999998</v>
      </c>
      <c r="C29" s="79">
        <f t="shared" si="8"/>
        <v>0.27099072959999998</v>
      </c>
      <c r="D29" s="79">
        <f t="shared" si="8"/>
        <v>0.27099072959999998</v>
      </c>
      <c r="E29" s="10"/>
    </row>
    <row r="30" spans="1:5" ht="15.75" customHeight="1">
      <c r="A30" s="71" t="s">
        <v>187</v>
      </c>
      <c r="B30" s="78">
        <f>'Calculator Poultry Raising'!B9</f>
        <v>0.3</v>
      </c>
      <c r="C30" s="127"/>
      <c r="D30" s="119"/>
      <c r="E30" s="10"/>
    </row>
    <row r="31" spans="1:5" ht="15.75" customHeight="1">
      <c r="A31" s="80"/>
      <c r="B31" s="81"/>
      <c r="C31" s="82"/>
      <c r="D31" s="83"/>
      <c r="E31" s="10"/>
    </row>
    <row r="32" spans="1:5" ht="15.75" customHeight="1">
      <c r="A32" s="84" t="s">
        <v>188</v>
      </c>
      <c r="B32" s="85"/>
      <c r="C32" s="86"/>
      <c r="D32" s="87"/>
      <c r="E32" s="10"/>
    </row>
    <row r="33" spans="1:5" ht="15.75" customHeight="1">
      <c r="A33" s="113" t="s">
        <v>189</v>
      </c>
      <c r="B33" s="120"/>
      <c r="C33" s="120"/>
      <c r="D33" s="120"/>
      <c r="E33" s="10"/>
    </row>
    <row r="34" spans="1:5" ht="15.75" customHeight="1">
      <c r="A34" s="88" t="s">
        <v>190</v>
      </c>
      <c r="B34" s="89">
        <v>28</v>
      </c>
      <c r="C34" s="90">
        <f t="shared" ref="C34:C38" si="9">B34*$A$8</f>
        <v>336</v>
      </c>
      <c r="D34" s="91">
        <f t="shared" ref="D34:D38" si="10">C34/$D$8</f>
        <v>0.11618257260000001</v>
      </c>
      <c r="E34" s="10"/>
    </row>
    <row r="35" spans="1:5" ht="15.75" customHeight="1">
      <c r="A35" s="88" t="s">
        <v>191</v>
      </c>
      <c r="B35" s="89">
        <v>0</v>
      </c>
      <c r="C35" s="90">
        <f t="shared" si="9"/>
        <v>0</v>
      </c>
      <c r="D35" s="91">
        <f t="shared" si="10"/>
        <v>0</v>
      </c>
      <c r="E35" s="10"/>
    </row>
    <row r="36" spans="1:5" ht="15.75" customHeight="1">
      <c r="A36" s="88" t="s">
        <v>192</v>
      </c>
      <c r="B36" s="89">
        <v>15</v>
      </c>
      <c r="C36" s="90">
        <f t="shared" si="9"/>
        <v>180</v>
      </c>
      <c r="D36" s="91">
        <f t="shared" si="10"/>
        <v>6.22406639E-2</v>
      </c>
    </row>
    <row r="37" spans="1:5" ht="15.75" customHeight="1">
      <c r="A37" s="88" t="s">
        <v>193</v>
      </c>
      <c r="B37" s="89">
        <v>50</v>
      </c>
      <c r="C37" s="90">
        <f t="shared" si="9"/>
        <v>600</v>
      </c>
      <c r="D37" s="91">
        <f t="shared" si="10"/>
        <v>0.2074688797</v>
      </c>
      <c r="E37" s="10"/>
    </row>
    <row r="38" spans="1:5" ht="15.75" customHeight="1">
      <c r="A38" s="88" t="s">
        <v>194</v>
      </c>
      <c r="B38" s="92">
        <v>0</v>
      </c>
      <c r="C38" s="90">
        <f t="shared" si="9"/>
        <v>0</v>
      </c>
      <c r="D38" s="91">
        <f t="shared" si="10"/>
        <v>0</v>
      </c>
    </row>
    <row r="39" spans="1:5" ht="15.75" customHeight="1">
      <c r="A39" s="93" t="s">
        <v>195</v>
      </c>
      <c r="B39" s="94">
        <f t="shared" ref="B39:D39" si="11">SUM(B32:B38)</f>
        <v>93</v>
      </c>
      <c r="C39" s="70">
        <f t="shared" si="11"/>
        <v>1116</v>
      </c>
      <c r="D39" s="70">
        <f t="shared" si="11"/>
        <v>0.38589211620000002</v>
      </c>
    </row>
    <row r="40" spans="1:5" ht="15.75" customHeight="1">
      <c r="A40" s="95"/>
      <c r="B40" s="96"/>
      <c r="D40" s="97"/>
    </row>
    <row r="41" spans="1:5" ht="15.75" customHeight="1">
      <c r="A41" s="74" t="s">
        <v>196</v>
      </c>
      <c r="B41" s="70">
        <f t="shared" ref="B41:D41" si="12">B39+B27</f>
        <v>3736.5883330000001</v>
      </c>
      <c r="C41" s="70">
        <f t="shared" si="12"/>
        <v>44839.06</v>
      </c>
      <c r="D41" s="70">
        <f t="shared" si="12"/>
        <v>15.50451591</v>
      </c>
    </row>
    <row r="42" spans="1:5" ht="15.75" customHeight="1">
      <c r="A42" s="74" t="s">
        <v>197</v>
      </c>
      <c r="B42" s="98">
        <f t="shared" ref="B42:D42" si="13">B13-B41</f>
        <v>1261.4116670000001</v>
      </c>
      <c r="C42" s="98">
        <f t="shared" si="13"/>
        <v>15136.94</v>
      </c>
      <c r="D42" s="98">
        <f t="shared" si="13"/>
        <v>5.234073306</v>
      </c>
    </row>
    <row r="43" spans="1:5" ht="15.75" customHeight="1">
      <c r="A43" s="74" t="s">
        <v>198</v>
      </c>
      <c r="B43" s="99">
        <f t="shared" ref="B43:D43" si="14">B42/B13</f>
        <v>0.25238328659999998</v>
      </c>
      <c r="C43" s="99">
        <f t="shared" si="14"/>
        <v>0.25238328659999998</v>
      </c>
      <c r="D43" s="99">
        <f t="shared" si="14"/>
        <v>0.25238328659999998</v>
      </c>
    </row>
    <row r="44" spans="1:5" ht="15.75" customHeight="1"/>
    <row r="45" spans="1:5" ht="15.75" customHeight="1"/>
    <row r="46" spans="1:5" ht="15.75" customHeight="1"/>
    <row r="47" spans="1:5" ht="15.75" customHeight="1"/>
    <row r="48" spans="1: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C30:D30"/>
    <mergeCell ref="A33:D33"/>
    <mergeCell ref="A4:D4"/>
    <mergeCell ref="A6:D6"/>
    <mergeCell ref="A12:C12"/>
    <mergeCell ref="C14:D14"/>
    <mergeCell ref="A15:D15"/>
    <mergeCell ref="A16:D16"/>
    <mergeCell ref="A23:D23"/>
  </mergeCells>
  <pageMargins left="0" right="0" top="0" bottom="0" header="0" footer="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33CC193D314546A3E2B0AD780FA503" ma:contentTypeVersion="1" ma:contentTypeDescription="Create a new document." ma:contentTypeScope="" ma:versionID="ea539db28308ff5a9e0532426d45faa7">
  <xsd:schema xmlns:xsd="http://www.w3.org/2001/XMLSchema" xmlns:xs="http://www.w3.org/2001/XMLSchema" xmlns:p="http://schemas.microsoft.com/office/2006/metadata/properties" xmlns:ns1="http://schemas.microsoft.com/sharepoint/v3" targetNamespace="http://schemas.microsoft.com/office/2006/metadata/properties" ma:root="true" ma:fieldsID="bfa53a8320f8b1c95a8960917c09239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A6F5BD1-E01C-4CFB-9D8C-C82C47BE7585}"/>
</file>

<file path=customXml/itemProps2.xml><?xml version="1.0" encoding="utf-8"?>
<ds:datastoreItem xmlns:ds="http://schemas.openxmlformats.org/officeDocument/2006/customXml" ds:itemID="{6008FD00-E0A3-4EB5-86ED-ED6DB746887A}"/>
</file>

<file path=customXml/itemProps3.xml><?xml version="1.0" encoding="utf-8"?>
<ds:datastoreItem xmlns:ds="http://schemas.openxmlformats.org/officeDocument/2006/customXml" ds:itemID="{5ACCF65B-41A3-4A04-802A-B1D375DFB4A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Dowling, Faith</cp:lastModifiedBy>
  <cp:revision/>
  <dcterms:created xsi:type="dcterms:W3CDTF">2023-09-07T19:00:17Z</dcterms:created>
  <dcterms:modified xsi:type="dcterms:W3CDTF">2023-09-07T19:00:17Z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0x0101004F33CC193D314546A3E2B0AD780FA503</vt:lpwstr>
  </property>
  <property fmtid="{D5CDD505-2E9C-101B-9397-08002B2CF9AE}" pid="3" name="MediaServiceImageTags">
    <vt:lpwstr/>
  </property>
  <property fmtid="{D5CDD505-2E9C-101B-9397-08002B2CF9AE}" pid="4" name="Order">
    <vt:r8>3000</vt:r8>
  </property>
  <property fmtid="{D5CDD505-2E9C-101B-9397-08002B2CF9AE}" pid="5" name="xd_Signature">
    <vt:bool>false</vt:bool>
  </property>
  <property fmtid="{D5CDD505-2E9C-101B-9397-08002B2CF9AE}" pid="6" name="xd_ProgID">
    <vt:lpwstr/>
  </property>
  <property fmtid="{D5CDD505-2E9C-101B-9397-08002B2CF9AE}" pid="7" name="SharedWithUsers">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