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/>
  <xr:revisionPtr revIDLastSave="0" documentId="11_31637FE140910ADD814536A087C727779BCDE7B4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Crop Cost - Kale" sheetId="1" r:id="rId1"/>
    <sheet name="Copy of Crop Cost - Flowers" sheetId="2" r:id="rId2"/>
    <sheet name="Sample carrots" sheetId="3" r:id="rId3"/>
    <sheet name="Sample baby greens" sheetId="4" r:id="rId4"/>
    <sheet name="Transplant Cost - Blank templat" sheetId="5" r:id="rId5"/>
    <sheet name="Transplants - Watermelon sample" sheetId="6" r:id="rId6"/>
  </sheets>
  <calcPr calcId="0" fullCalcOnLoad="1"/>
</workbook>
</file>

<file path=xl/calcChain.xml><?xml version="1.0" encoding="utf-8"?>
<calcChain xmlns="http://schemas.openxmlformats.org/spreadsheetml/2006/main">
  <c r="C59" i="6" l="1"/>
  <c r="C58" i="6"/>
  <c r="C57" i="6"/>
  <c r="C56" i="6"/>
  <c r="C55" i="6"/>
  <c r="C50" i="6"/>
  <c r="C49" i="6"/>
  <c r="C42" i="6"/>
  <c r="C41" i="6"/>
  <c r="C32" i="6"/>
  <c r="C59" i="5"/>
  <c r="C58" i="5"/>
  <c r="C57" i="5"/>
  <c r="C56" i="5"/>
  <c r="C55" i="5"/>
  <c r="C50" i="5"/>
  <c r="C49" i="5"/>
  <c r="C42" i="5"/>
  <c r="C41" i="5"/>
  <c r="C32" i="5"/>
  <c r="B103" i="4"/>
  <c r="B102" i="4"/>
  <c r="B101" i="4"/>
  <c r="B89" i="4"/>
  <c r="D88" i="4"/>
  <c r="B88" i="4"/>
  <c r="B87" i="4"/>
  <c r="C86" i="4"/>
  <c r="B86" i="4"/>
  <c r="C85" i="4"/>
  <c r="B85" i="4"/>
  <c r="B84" i="4"/>
  <c r="C83" i="4"/>
  <c r="B83" i="4"/>
  <c r="C76" i="4"/>
  <c r="C75" i="4"/>
  <c r="B75" i="4"/>
  <c r="B49" i="4"/>
  <c r="B48" i="4"/>
  <c r="B45" i="4"/>
  <c r="B34" i="4"/>
  <c r="E28" i="4"/>
  <c r="D28" i="4"/>
  <c r="B28" i="4"/>
  <c r="E27" i="4"/>
  <c r="D27" i="4"/>
  <c r="B27" i="4"/>
  <c r="E26" i="4"/>
  <c r="B26" i="4"/>
  <c r="B21" i="4"/>
  <c r="C20" i="4"/>
  <c r="C19" i="4"/>
  <c r="B102" i="3"/>
  <c r="B101" i="3"/>
  <c r="B100" i="3"/>
  <c r="B98" i="3"/>
  <c r="B88" i="3"/>
  <c r="D87" i="3"/>
  <c r="B87" i="3"/>
  <c r="B86" i="3"/>
  <c r="C85" i="3"/>
  <c r="B85" i="3"/>
  <c r="C84" i="3"/>
  <c r="B84" i="3"/>
  <c r="B83" i="3"/>
  <c r="C82" i="3"/>
  <c r="B82" i="3"/>
  <c r="C75" i="3"/>
  <c r="C74" i="3"/>
  <c r="B74" i="3"/>
  <c r="B50" i="3"/>
  <c r="B49" i="3"/>
  <c r="B46" i="3"/>
  <c r="B35" i="3"/>
  <c r="E29" i="3"/>
  <c r="D29" i="3"/>
  <c r="B29" i="3"/>
  <c r="E28" i="3"/>
  <c r="D28" i="3"/>
  <c r="B28" i="3"/>
  <c r="E27" i="3"/>
  <c r="B27" i="3"/>
  <c r="B21" i="3"/>
  <c r="C20" i="3"/>
  <c r="C19" i="3"/>
  <c r="B103" i="2"/>
  <c r="B102" i="2"/>
  <c r="B101" i="2"/>
  <c r="B89" i="2"/>
  <c r="D88" i="2"/>
  <c r="B88" i="2"/>
  <c r="B87" i="2"/>
  <c r="C86" i="2"/>
  <c r="B86" i="2"/>
  <c r="C85" i="2"/>
  <c r="B85" i="2"/>
  <c r="B84" i="2"/>
  <c r="C83" i="2"/>
  <c r="B83" i="2"/>
  <c r="C76" i="2"/>
  <c r="C75" i="2"/>
  <c r="B75" i="2"/>
  <c r="B49" i="2"/>
  <c r="B48" i="2"/>
  <c r="B45" i="2"/>
  <c r="B34" i="2"/>
  <c r="E28" i="2"/>
  <c r="D28" i="2"/>
  <c r="B28" i="2"/>
  <c r="E27" i="2"/>
  <c r="D27" i="2"/>
  <c r="B27" i="2"/>
  <c r="E26" i="2"/>
  <c r="B26" i="2"/>
  <c r="B21" i="2"/>
  <c r="C20" i="2"/>
  <c r="C19" i="2"/>
  <c r="B19" i="2"/>
  <c r="B105" i="1"/>
  <c r="B104" i="1"/>
  <c r="B103" i="1"/>
  <c r="B91" i="1"/>
  <c r="D90" i="1"/>
  <c r="B90" i="1"/>
  <c r="B89" i="1"/>
  <c r="C88" i="1"/>
  <c r="B88" i="1"/>
  <c r="C87" i="1"/>
  <c r="B87" i="1"/>
  <c r="B86" i="1"/>
  <c r="C85" i="1"/>
  <c r="B85" i="1"/>
  <c r="C78" i="1"/>
  <c r="C77" i="1"/>
  <c r="B77" i="1"/>
  <c r="B51" i="1"/>
  <c r="B50" i="1"/>
  <c r="B47" i="1"/>
  <c r="B34" i="1"/>
  <c r="E28" i="1"/>
  <c r="D28" i="1"/>
  <c r="B28" i="1"/>
  <c r="E27" i="1"/>
  <c r="D27" i="1"/>
  <c r="B27" i="1"/>
  <c r="E26" i="1"/>
  <c r="B26" i="1"/>
  <c r="B21" i="1"/>
  <c r="C20" i="1"/>
  <c r="C19" i="1"/>
</calcChain>
</file>

<file path=xl/sharedStrings.xml><?xml version="1.0" encoding="utf-8"?>
<sst xmlns="http://schemas.openxmlformats.org/spreadsheetml/2006/main" count="524" uniqueCount="212">
  <si>
    <t xml:space="preserve">Crop Costing Budget Worksheet </t>
  </si>
  <si>
    <t>fill in peach cells</t>
  </si>
  <si>
    <t>don't write over grey cells</t>
  </si>
  <si>
    <t>Step 1: Fill in your crop, unit of measure, bed length and rows per bed below in the peach cells.</t>
  </si>
  <si>
    <t>Crop:</t>
  </si>
  <si>
    <t>Kale</t>
  </si>
  <si>
    <t>Harvest Unit of Measure:</t>
  </si>
  <si>
    <t>lb</t>
  </si>
  <si>
    <t>Bed length (linear feet)</t>
  </si>
  <si>
    <t>Rows per bed</t>
  </si>
  <si>
    <t>Step 2: Consult your records for yield per bed, based on bed length and rows entered above.</t>
  </si>
  <si>
    <t>Enter the wholesale price that you are testing with this model.</t>
  </si>
  <si>
    <t>Enter a gross margin goal for this product - at least 20% for wholesale and 40% for retail is recommended.</t>
  </si>
  <si>
    <t>These sheets are meant to be used as general guidelines, and the user should verify their own numbers and assumptions.</t>
  </si>
  <si>
    <t>Yield per bed (see rows 11-12)</t>
  </si>
  <si>
    <t xml:space="preserve"> Price per unit</t>
  </si>
  <si>
    <t>Total Sale</t>
  </si>
  <si>
    <t>Gross Margin Goal</t>
  </si>
  <si>
    <t>Gross Margin is the percent of revenue that you need to have to cover all overhead, operating, fixed expenses and owner pay.</t>
  </si>
  <si>
    <t>Step 3: Enter the number of beds you plan to plant with this crop for wholesale in the peach cell below.</t>
  </si>
  <si>
    <t>Totals:</t>
  </si>
  <si>
    <t>Projected Revenues</t>
  </si>
  <si>
    <t>x number of beds:</t>
  </si>
  <si>
    <t>Budgeted Expenses</t>
  </si>
  <si>
    <t>Budgeted Profits</t>
  </si>
  <si>
    <t>Step 4: Enter your cost per hour (or an average cost) for labor.  Then enter your rate for taxes and benefits.</t>
  </si>
  <si>
    <t>Field Labor: cost per hour</t>
  </si>
  <si>
    <t>Taxes and Fringe Benefits</t>
  </si>
  <si>
    <t>Effective labor costs per hour</t>
  </si>
  <si>
    <t>Step 5: Enter your costs of direct inputs per bed (rememeber your bed length and rows entered in step 1).</t>
  </si>
  <si>
    <t>List your costs of seeds or transplants, soil ammendments, or other inputs.  Use scratch paper as needed or create a new tab to organize your "other" items.</t>
  </si>
  <si>
    <t>If you don't know your transplant cost in your greenhouse, use the "Transplants" Tab to calculate a cost.</t>
  </si>
  <si>
    <t>Seeds or Transplants</t>
  </si>
  <si>
    <t>Packaging</t>
  </si>
  <si>
    <t>Amendments</t>
  </si>
  <si>
    <t>Pests</t>
  </si>
  <si>
    <t>Irrigation</t>
  </si>
  <si>
    <t>SUBTOTAL</t>
  </si>
  <si>
    <t>Note: Your labor budget equals the projected revenue - direct costs - margin goal.</t>
  </si>
  <si>
    <t>Labor Budget per bed</t>
  </si>
  <si>
    <t>Labor Budget in Hours, per bed</t>
  </si>
  <si>
    <t>Step 6: Enter each activity you will perform for this crop, PER BED, using the same bed size and rows entered in step 1.</t>
  </si>
  <si>
    <t>You are making estimates unless you have already collected data.  Over the course of the season, you should refer to your estimates and aim to meet your plan.</t>
  </si>
  <si>
    <t>A "feasible" budget for your wholesale price is less than or equal to your labor budget in hours per bed.</t>
  </si>
  <si>
    <t>Note: The values you enter below must be "1" or more in order to calculate.</t>
  </si>
  <si>
    <t>Activity</t>
  </si>
  <si>
    <t># of passes per crop (must be at least 1 to calculate)</t>
  </si>
  <si>
    <t># of minutes per pass</t>
  </si>
  <si>
    <t>Notes:</t>
  </si>
  <si>
    <t>Tarping</t>
  </si>
  <si>
    <t>Bed preparation</t>
  </si>
  <si>
    <t>Planting</t>
  </si>
  <si>
    <t>Culitvating</t>
  </si>
  <si>
    <t>tine</t>
  </si>
  <si>
    <t>Fertilizing (side dress or foliar)</t>
  </si>
  <si>
    <t>Pest control (scouting, application)</t>
  </si>
  <si>
    <t>Harvesting</t>
  </si>
  <si>
    <t>Clearing/Plowing under</t>
  </si>
  <si>
    <t>Other</t>
  </si>
  <si>
    <t>SUBTOTAL: LABOR TIME in MINUTES</t>
  </si>
  <si>
    <t>LABOR HOURS</t>
  </si>
  <si>
    <t>Step 7: Review your crop cost analysis below.  Here you can experiment with the projected return on the number of beds.</t>
  </si>
  <si>
    <t>Fill in the peach cell below for # of beds.</t>
  </si>
  <si>
    <t>Summary Crop Cost Analysis</t>
  </si>
  <si>
    <t># of beds in crop plan</t>
  </si>
  <si>
    <t>Projected total yield</t>
  </si>
  <si>
    <t>Income</t>
  </si>
  <si>
    <t>% of labor budget:</t>
  </si>
  <si>
    <t>Direct Costs</t>
  </si>
  <si>
    <t>Labor</t>
  </si>
  <si>
    <t>Gross Profit</t>
  </si>
  <si>
    <t>Gross Margin %</t>
  </si>
  <si>
    <t>VS. Gross Margin Goal:</t>
  </si>
  <si>
    <t>Cost to Grow per unit:</t>
  </si>
  <si>
    <t>Remember, this is just the cost to grow, harvest and pack ONLY!</t>
  </si>
  <si>
    <t>Step 8: Use this section to experiment with a variable such as equipment purchase.  This shows you a different scenario's outcome.</t>
  </si>
  <si>
    <t>Best practice is to create a new tab and copy this entire sheet - then experiment with the opportunity in a new tab to protect your data.</t>
  </si>
  <si>
    <t>Compare your results between tabs to see if you want to pursue the opportunity!</t>
  </si>
  <si>
    <t>Fill in the peach cell below for the name of the opportunity, and the cost for the growing cycle.</t>
  </si>
  <si>
    <t>Results will show you the effective impact on your margin for the period of time that you incur the cost of the opportunity.</t>
  </si>
  <si>
    <t xml:space="preserve">Be sure to adjust your labor or input numbers above to show the impact of the purchase.  </t>
  </si>
  <si>
    <t>Opportunity Assessment Scenario:</t>
  </si>
  <si>
    <t>buy a press</t>
  </si>
  <si>
    <t>Other Costs</t>
  </si>
  <si>
    <t>6k for a press - small one suited for 2-4 acres</t>
  </si>
  <si>
    <t>Cost to Grow per unit</t>
  </si>
  <si>
    <t>Summer bouquet</t>
  </si>
  <si>
    <t>bouquet</t>
  </si>
  <si>
    <t>25 stems per bq / 30 bq/wk / 10wks</t>
  </si>
  <si>
    <t>Retail Price per unit</t>
  </si>
  <si>
    <t>Look into this</t>
  </si>
  <si>
    <t>most from seed</t>
  </si>
  <si>
    <t>300 bouquets - defend this with some research</t>
  </si>
  <si>
    <t>Beneficials</t>
  </si>
  <si>
    <t>Amendment</t>
  </si>
  <si>
    <t>research this!</t>
  </si>
  <si>
    <t>COmpost spreading</t>
  </si>
  <si>
    <t xml:space="preserve">Seeding </t>
  </si>
  <si>
    <t>Hill</t>
  </si>
  <si>
    <t>Tine Weeding</t>
  </si>
  <si>
    <t>Pruning</t>
  </si>
  <si>
    <t>Trellising/Tying</t>
  </si>
  <si>
    <t>Weather protection</t>
  </si>
  <si>
    <t>Harvesting to wash shed</t>
  </si>
  <si>
    <t>Bouquet creation</t>
  </si>
  <si>
    <t>Washing buckets</t>
  </si>
  <si>
    <t>harvester</t>
  </si>
  <si>
    <t>jang</t>
  </si>
  <si>
    <t>Gross Margin</t>
  </si>
  <si>
    <t>Key Points for Rountable One</t>
  </si>
  <si>
    <t>1. Don't Consternate</t>
  </si>
  <si>
    <t>2. Choose a crop you are good at</t>
  </si>
  <si>
    <t xml:space="preserve"> </t>
  </si>
  <si>
    <t>3. Note your assumptions - is this best case, worst case or average?</t>
  </si>
  <si>
    <t>4. Notice how much changes with small yield and price differences!</t>
  </si>
  <si>
    <t>carrots</t>
  </si>
  <si>
    <t>pounds</t>
  </si>
  <si>
    <t>Yield per bed (see row 9)</t>
  </si>
  <si>
    <t>Wholesale Price per unit</t>
  </si>
  <si>
    <t>Total Sales per Bed</t>
  </si>
  <si>
    <t>Budgeted $$ for all other expenses, including owner pay, overhead, profit etc</t>
  </si>
  <si>
    <t>List your costs of seeds or transplants, soil ammendments, and other inputs.  Make notes on what those "Other" items are.</t>
  </si>
  <si>
    <t>If you don't know your transplant costs in your greenhouse, use the "Transplants" Tab to calculate a cost.</t>
  </si>
  <si>
    <t>Soil Ammendments</t>
  </si>
  <si>
    <t>Plastic bags for pack out</t>
  </si>
  <si>
    <t>Other 1</t>
  </si>
  <si>
    <t>Other 2</t>
  </si>
  <si>
    <t>Add your own COGS items by inserting row(s) above the "SUBTOTAL" line.</t>
  </si>
  <si>
    <t xml:space="preserve"># of passes per crop </t>
  </si>
  <si>
    <t>Notes</t>
  </si>
  <si>
    <t>Seeding or transplanting</t>
  </si>
  <si>
    <t>Thinning</t>
  </si>
  <si>
    <t>Cultivating</t>
  </si>
  <si>
    <t>Hand Weeding</t>
  </si>
  <si>
    <t>Washing/Packing</t>
  </si>
  <si>
    <t>Gross Profit ($)</t>
  </si>
  <si>
    <t>Gross Margin (%)</t>
  </si>
  <si>
    <t>Growing Cost per unit:</t>
  </si>
  <si>
    <t>Finance root washer purchase,  $2105 per year for 2 years, with 25% assigned to carrots.</t>
  </si>
  <si>
    <t>root washer payment</t>
  </si>
  <si>
    <t>The payment for the washer will be covered, but there is no longer any $$ left for Overhead, Operating Expenses or Owner Pay, which means that the carrots would be losing money for these two years of payments</t>
  </si>
  <si>
    <t>Growing Cost per unit</t>
  </si>
  <si>
    <t>baby greens</t>
  </si>
  <si>
    <t>Enter a margin goal for this product - at least 20% for wholesale and 40% for retail is recommended.</t>
  </si>
  <si>
    <t>List your costs of seeds or starts, soil ammendments, or other inputs.  Use scratch paper as needed or create a new tab to organize your "other" items.</t>
  </si>
  <si>
    <t>If you don't know your plant start costs in your greenhouse, use the "Starts" Tab to calculate a cost.</t>
  </si>
  <si>
    <t>Seeds or Starts</t>
  </si>
  <si>
    <t>row cover</t>
  </si>
  <si>
    <t>packaging - bags x 135</t>
  </si>
  <si>
    <t xml:space="preserve"> Step 6: Enter each activity you will perform for this crop, PER BED, using the same bed size and rows entered in step 1.</t>
  </si>
  <si>
    <t># of Minutes per pass</t>
  </si>
  <si>
    <t>Bed preparation - tractor</t>
  </si>
  <si>
    <t>Bed preparation - handwork</t>
  </si>
  <si>
    <t>moving overhead rainbirds</t>
  </si>
  <si>
    <t>depending on season, float row cover or low tunnel</t>
  </si>
  <si>
    <t>winter baby greens crop cost might look different from summer version</t>
  </si>
  <si>
    <t>Harvesting to wash shed - handcut</t>
  </si>
  <si>
    <t xml:space="preserve">hand cut 45 lbs/ hour. look at investment of greens cutter vs this labor cost - ranging from $300- $10K </t>
  </si>
  <si>
    <t>Washing (triple wash)</t>
  </si>
  <si>
    <t>Spinning</t>
  </si>
  <si>
    <t>you would need an industrial spinner doing 5-8lbs per spin cycle to achieve this timing</t>
  </si>
  <si>
    <t>Bagging</t>
  </si>
  <si>
    <t>fill bag in 3 minutes</t>
  </si>
  <si>
    <t>Industrial spinner purchase</t>
  </si>
  <si>
    <t>one time</t>
  </si>
  <si>
    <t>The labor savings help to pay for the one time cost of the spinner, all in Year One.</t>
  </si>
  <si>
    <t>Transplants Cost Worksheet: Crop Costing Input</t>
  </si>
  <si>
    <t>Step 1: Fill in crop name</t>
  </si>
  <si>
    <t>Step 2: Fill in tray information</t>
  </si>
  <si>
    <t>If your trays don't usually 100% germinate, enter a number of useable plants instead of tray size.</t>
  </si>
  <si>
    <t>TRAYS</t>
  </si>
  <si>
    <t>Tray Size or Useable Plants per Tray</t>
  </si>
  <si>
    <t># of uses per tray</t>
  </si>
  <si>
    <t>Cost of tray</t>
  </si>
  <si>
    <t>Step 3: Fill in the cost of seed per tray, potting soil, other products.</t>
  </si>
  <si>
    <t>Be sure to enter costs by TRAY.</t>
  </si>
  <si>
    <t>Potting soil per tray can be calculated by measuring the soil required and comparing to your costs of bulk soil.</t>
  </si>
  <si>
    <t>PRODUCTS</t>
  </si>
  <si>
    <t>Seed (tray)</t>
  </si>
  <si>
    <t>Potting soil</t>
  </si>
  <si>
    <t>Other products</t>
  </si>
  <si>
    <t>Tag</t>
  </si>
  <si>
    <t>Step 4: Calcuate your Greenhouse "Rent" per tray.</t>
  </si>
  <si>
    <t xml:space="preserve">Total Greenhouse costs include maintenance, utilities and other direct costs of running the GH. Use your planting plan to enter a number of trays run through the GH per YEAR.		</t>
  </si>
  <si>
    <t>GREENHOUSE COST</t>
  </si>
  <si>
    <t>Total Greenhouse costs per year</t>
  </si>
  <si>
    <t># of trays per year</t>
  </si>
  <si>
    <t>Greenhouse "rent" per tray</t>
  </si>
  <si>
    <t>Step 5: Calculate your labor per tray.  All inputs are in reference to the crop in step 1.</t>
  </si>
  <si>
    <t>FILLING &amp; SEEDING LABOR PER TRAY</t>
  </si>
  <si>
    <t># of trays filled per hour</t>
  </si>
  <si>
    <t># of trays seeded per hour</t>
  </si>
  <si>
    <t>Greenhouse Labor rate</t>
  </si>
  <si>
    <t>Tray filling labor</t>
  </si>
  <si>
    <t>Seeding labor</t>
  </si>
  <si>
    <t>Step 6: Calculate your general labor per tray.  All inputs are in reference to the ENTIRE greenhouse transplant season.</t>
  </si>
  <si>
    <t>GENERAL GREENHOUSE LABOR</t>
  </si>
  <si>
    <t>Hours per week of general labor in GH</t>
  </si>
  <si>
    <t># of weeks of labor in GH for starts season</t>
  </si>
  <si>
    <t>Total cost of general labor in GH for starts</t>
  </si>
  <si>
    <t>Greenhouse labor,  per tray</t>
  </si>
  <si>
    <t>Step 7: Review your results.</t>
  </si>
  <si>
    <t>SUBTOTALS</t>
  </si>
  <si>
    <t>Tray Cost per plant</t>
  </si>
  <si>
    <t>Product Cost per plant</t>
  </si>
  <si>
    <t>Rent per plant</t>
  </si>
  <si>
    <t>Labor per plant</t>
  </si>
  <si>
    <t>Cost of transplants, per plant</t>
  </si>
  <si>
    <t>Watermelon</t>
  </si>
  <si>
    <t>tray of 50 with 3 lost</t>
  </si>
  <si>
    <t>Seed (per tray)</t>
  </si>
  <si>
    <t>Step 7: Review your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</si>
</sst>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"/>
    <numFmt numFmtId="166" formatCode="&quot;$&quot;#,##0.00"/>
    <numFmt numFmtId="167" formatCode="&quot;$&quot;#,##0.0000"/>
  </numFmts>
  <fonts count="22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rgb="FF000000"/>
      <name val="Calibri"/>
    </font>
    <font>
      <i/>
      <sz val="11"/>
      <color theme="1"/>
      <name val="Calibri"/>
    </font>
    <font>
      <sz val="11"/>
      <color rgb="FF3F3F76"/>
      <name val="Calibri"/>
    </font>
    <font>
      <b/>
      <i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i/>
      <sz val="11"/>
      <color rgb="FF000000"/>
      <name val="Calibri"/>
    </font>
    <font>
      <b/>
      <i/>
      <sz val="11"/>
      <color rgb="FF222222"/>
      <name val="Calibri"/>
    </font>
    <font>
      <b/>
      <i/>
      <sz val="11"/>
      <color rgb="FF3F3F76"/>
      <name val="Calibri"/>
    </font>
    <font>
      <i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b/>
      <sz val="11"/>
      <color rgb="FF000000"/>
      <name val="Inconsolata"/>
    </font>
    <font>
      <b/>
      <sz val="11"/>
      <color rgb="FF222222"/>
      <name val="Calibri"/>
    </font>
    <font>
      <sz val="11"/>
      <color rgb="FF000000"/>
      <name val="Roboto"/>
    </font>
    <font>
      <i/>
      <sz val="11"/>
      <color rgb="FF3C4043"/>
      <name val="Calibri"/>
    </font>
    <font>
      <b/>
      <sz val="14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0" fontId="7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/>
    <xf numFmtId="6" fontId="3" fillId="0" borderId="0" xfId="0" applyNumberFormat="1" applyFont="1" applyAlignment="1">
      <alignment horizontal="right"/>
    </xf>
    <xf numFmtId="0" fontId="5" fillId="0" borderId="0" xfId="0" applyFont="1"/>
    <xf numFmtId="164" fontId="7" fillId="0" borderId="0" xfId="0" applyNumberFormat="1" applyFont="1"/>
    <xf numFmtId="0" fontId="3" fillId="0" borderId="0" xfId="0" applyFont="1"/>
    <xf numFmtId="0" fontId="5" fillId="2" borderId="1" xfId="0" applyFont="1" applyFill="1" applyBorder="1" applyAlignment="1"/>
    <xf numFmtId="164" fontId="7" fillId="5" borderId="0" xfId="0" applyNumberFormat="1" applyFont="1" applyFill="1"/>
    <xf numFmtId="6" fontId="11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6" fontId="5" fillId="2" borderId="1" xfId="0" applyNumberFormat="1" applyFont="1" applyFill="1" applyBorder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left" vertical="center"/>
    </xf>
    <xf numFmtId="164" fontId="3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/>
    <xf numFmtId="0" fontId="6" fillId="0" borderId="0" xfId="0" applyFont="1" applyAlignment="1"/>
    <xf numFmtId="0" fontId="14" fillId="0" borderId="0" xfId="0" applyFont="1" applyAlignment="1">
      <alignment horizontal="left" wrapText="1"/>
    </xf>
    <xf numFmtId="0" fontId="15" fillId="0" borderId="0" xfId="0" applyFont="1"/>
    <xf numFmtId="0" fontId="16" fillId="0" borderId="0" xfId="0" applyFont="1" applyAlignment="1">
      <alignment horizontal="center"/>
    </xf>
    <xf numFmtId="166" fontId="13" fillId="0" borderId="0" xfId="0" applyNumberFormat="1" applyFont="1"/>
    <xf numFmtId="0" fontId="12" fillId="0" borderId="0" xfId="0" applyFont="1" applyAlignment="1">
      <alignment horizontal="left"/>
    </xf>
    <xf numFmtId="0" fontId="3" fillId="2" borderId="1" xfId="0" applyFont="1" applyFill="1" applyBorder="1"/>
    <xf numFmtId="166" fontId="3" fillId="2" borderId="1" xfId="0" applyNumberFormat="1" applyFont="1" applyFill="1" applyBorder="1" applyAlignment="1">
      <alignment horizontal="right"/>
    </xf>
    <xf numFmtId="0" fontId="12" fillId="2" borderId="1" xfId="0" applyFont="1" applyFill="1" applyBorder="1"/>
    <xf numFmtId="8" fontId="5" fillId="2" borderId="1" xfId="0" applyNumberFormat="1" applyFont="1" applyFill="1" applyBorder="1" applyAlignment="1">
      <alignment horizontal="right"/>
    </xf>
    <xf numFmtId="9" fontId="5" fillId="2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64" fontId="7" fillId="3" borderId="0" xfId="0" applyNumberFormat="1" applyFont="1" applyFill="1"/>
    <xf numFmtId="0" fontId="19" fillId="4" borderId="0" xfId="0" applyFont="1" applyFill="1"/>
    <xf numFmtId="0" fontId="4" fillId="0" borderId="0" xfId="0" applyFont="1" applyAlignment="1"/>
    <xf numFmtId="0" fontId="14" fillId="0" borderId="0" xfId="0" applyFont="1" applyAlignment="1">
      <alignment horizontal="left"/>
    </xf>
    <xf numFmtId="0" fontId="7" fillId="2" borderId="5" xfId="0" applyFont="1" applyFill="1" applyBorder="1"/>
    <xf numFmtId="9" fontId="7" fillId="3" borderId="6" xfId="0" applyNumberFormat="1" applyFont="1" applyFill="1" applyBorder="1"/>
    <xf numFmtId="9" fontId="7" fillId="3" borderId="7" xfId="0" applyNumberFormat="1" applyFont="1" applyFill="1" applyBorder="1"/>
    <xf numFmtId="0" fontId="21" fillId="0" borderId="0" xfId="0" applyFont="1"/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8" fontId="5" fillId="2" borderId="5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8" fontId="5" fillId="2" borderId="12" xfId="0" applyNumberFormat="1" applyFont="1" applyFill="1" applyBorder="1" applyAlignment="1">
      <alignment horizontal="right"/>
    </xf>
    <xf numFmtId="8" fontId="5" fillId="2" borderId="10" xfId="0" applyNumberFormat="1" applyFont="1" applyFill="1" applyBorder="1" applyAlignment="1">
      <alignment horizontal="right"/>
    </xf>
    <xf numFmtId="0" fontId="7" fillId="0" borderId="5" xfId="0" applyFont="1" applyBorder="1"/>
    <xf numFmtId="166" fontId="7" fillId="3" borderId="5" xfId="0" applyNumberFormat="1" applyFont="1" applyFill="1" applyBorder="1"/>
    <xf numFmtId="3" fontId="7" fillId="7" borderId="5" xfId="0" applyNumberFormat="1" applyFont="1" applyFill="1" applyBorder="1"/>
    <xf numFmtId="166" fontId="7" fillId="2" borderId="5" xfId="0" applyNumberFormat="1" applyFont="1" applyFill="1" applyBorder="1"/>
    <xf numFmtId="166" fontId="7" fillId="0" borderId="0" xfId="0" applyNumberFormat="1" applyFont="1"/>
    <xf numFmtId="0" fontId="3" fillId="0" borderId="13" xfId="0" applyFont="1" applyBorder="1" applyAlignment="1">
      <alignment horizontal="left"/>
    </xf>
    <xf numFmtId="167" fontId="7" fillId="3" borderId="5" xfId="0" applyNumberFormat="1" applyFont="1" applyFill="1" applyBorder="1"/>
    <xf numFmtId="0" fontId="14" fillId="0" borderId="5" xfId="0" applyFont="1" applyBorder="1"/>
    <xf numFmtId="166" fontId="13" fillId="3" borderId="5" xfId="0" applyNumberFormat="1" applyFont="1" applyFill="1" applyBorder="1"/>
    <xf numFmtId="0" fontId="7" fillId="0" borderId="14" xfId="0" applyFont="1" applyBorder="1"/>
    <xf numFmtId="8" fontId="5" fillId="2" borderId="1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0" fontId="0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20" fillId="4" borderId="0" xfId="0" applyFont="1" applyFill="1" applyAlignment="1">
      <alignment horizontal="left" vertical="center" wrapText="1"/>
    </xf>
    <xf numFmtId="0" fontId="12" fillId="2" borderId="8" xfId="0" applyFont="1" applyFill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6" fillId="3" borderId="15" xfId="0" applyFont="1" applyFill="1" applyBorder="1"/>
    <xf numFmtId="0" fontId="5" fillId="2" borderId="3" xfId="0" applyFont="1" applyFill="1" applyBorder="1" applyAlignment="1">
      <alignment horizontal="left"/>
    </xf>
    <xf numFmtId="0" fontId="8" fillId="0" borderId="4" xfId="0" applyFont="1" applyBorder="1" applyAlignment="1"/>
    <xf numFmtId="0" fontId="10" fillId="4" borderId="15" xfId="0" applyFont="1" applyFill="1" applyBorder="1"/>
    <xf numFmtId="0" fontId="7" fillId="3" borderId="15" xfId="0" applyFont="1" applyFill="1" applyBorder="1"/>
    <xf numFmtId="8" fontId="3" fillId="3" borderId="15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6" fontId="3" fillId="3" borderId="15" xfId="0" applyNumberFormat="1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0" fontId="1" fillId="0" borderId="0" xfId="0" applyFont="1" applyAlignment="1"/>
    <xf numFmtId="165" fontId="7" fillId="3" borderId="15" xfId="0" applyNumberFormat="1" applyFont="1" applyFill="1" applyBorder="1"/>
    <xf numFmtId="164" fontId="3" fillId="3" borderId="15" xfId="0" applyNumberFormat="1" applyFont="1" applyFill="1" applyBorder="1" applyAlignment="1">
      <alignment horizontal="right"/>
    </xf>
    <xf numFmtId="6" fontId="7" fillId="3" borderId="15" xfId="0" applyNumberFormat="1" applyFont="1" applyFill="1" applyBorder="1" applyAlignment="1">
      <alignment horizontal="right"/>
    </xf>
    <xf numFmtId="9" fontId="7" fillId="3" borderId="15" xfId="0" applyNumberFormat="1" applyFont="1" applyFill="1" applyBorder="1"/>
    <xf numFmtId="8" fontId="7" fillId="3" borderId="15" xfId="0" applyNumberFormat="1" applyFont="1" applyFill="1" applyBorder="1" applyAlignment="1">
      <alignment horizontal="right"/>
    </xf>
    <xf numFmtId="166" fontId="14" fillId="3" borderId="15" xfId="0" applyNumberFormat="1" applyFont="1" applyFill="1" applyBorder="1" applyAlignment="1">
      <alignment horizontal="right"/>
    </xf>
    <xf numFmtId="9" fontId="13" fillId="3" borderId="15" xfId="0" applyNumberFormat="1" applyFont="1" applyFill="1" applyBorder="1"/>
    <xf numFmtId="0" fontId="13" fillId="3" borderId="15" xfId="0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left" wrapText="1"/>
    </xf>
    <xf numFmtId="0" fontId="8" fillId="0" borderId="15" xfId="0" applyFont="1" applyBorder="1" applyAlignment="1"/>
    <xf numFmtId="166" fontId="17" fillId="3" borderId="15" xfId="0" applyNumberFormat="1" applyFont="1" applyFill="1" applyBorder="1"/>
    <xf numFmtId="166" fontId="7" fillId="3" borderId="15" xfId="0" applyNumberFormat="1" applyFont="1" applyFill="1" applyBorder="1"/>
    <xf numFmtId="0" fontId="18" fillId="4" borderId="15" xfId="0" applyFont="1" applyFill="1" applyBorder="1"/>
    <xf numFmtId="10" fontId="7" fillId="6" borderId="0" xfId="0" applyNumberFormat="1" applyFont="1" applyFill="1"/>
    <xf numFmtId="0" fontId="7" fillId="0" borderId="2" xfId="0" applyFont="1" applyBorder="1"/>
    <xf numFmtId="0" fontId="8" fillId="0" borderId="9" xfId="0" applyFont="1" applyBorder="1" applyAlignment="1"/>
    <xf numFmtId="166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/>
    <xf numFmtId="0" fontId="14" fillId="4" borderId="0" xfId="0" applyFont="1" applyFill="1"/>
    <xf numFmtId="166" fontId="13" fillId="3" borderId="15" xfId="0" applyNumberFormat="1" applyFont="1" applyFill="1" applyBorder="1"/>
    <xf numFmtId="0" fontId="18" fillId="4" borderId="15" xfId="0" applyFont="1" applyFill="1" applyBorder="1" applyAlignment="1">
      <alignment wrapText="1"/>
    </xf>
    <xf numFmtId="4" fontId="5" fillId="2" borderId="15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85725</xdr:rowOff>
    </xdr:from>
    <xdr:ext cx="1162050" cy="1123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85725</xdr:rowOff>
    </xdr:from>
    <xdr:ext cx="1162050" cy="1123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10</xdr:row>
      <xdr:rowOff>85725</xdr:rowOff>
    </xdr:from>
    <xdr:ext cx="1771650" cy="1743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2</xdr:row>
      <xdr:rowOff>85725</xdr:rowOff>
    </xdr:from>
    <xdr:ext cx="1771650" cy="1743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2</xdr:row>
      <xdr:rowOff>85725</xdr:rowOff>
    </xdr:from>
    <xdr:ext cx="1771650" cy="1743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0</xdr:row>
      <xdr:rowOff>219075</xdr:rowOff>
    </xdr:from>
    <xdr:ext cx="1409700" cy="1381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3C47D"/>
    <outlinePr summaryBelow="0" summaryRight="0"/>
  </sheetPr>
  <dimension ref="A1:Y1002"/>
  <sheetViews>
    <sheetView tabSelected="1" workbookViewId="0"/>
  </sheetViews>
  <sheetFormatPr defaultColWidth="14.42578125" defaultRowHeight="15" customHeight="1"/>
  <cols>
    <col min="1" max="1" width="31.85546875" customWidth="1"/>
    <col min="2" max="2" width="20" customWidth="1"/>
    <col min="3" max="3" width="21" customWidth="1"/>
    <col min="4" max="6" width="8.7109375" customWidth="1"/>
    <col min="7" max="7" width="11.28515625" customWidth="1"/>
  </cols>
  <sheetData>
    <row r="1" spans="1:3">
      <c r="A1" s="1" t="s">
        <v>0</v>
      </c>
      <c r="B1" s="21"/>
    </row>
    <row r="2" spans="1:3">
      <c r="A2" s="2"/>
      <c r="B2" s="21"/>
    </row>
    <row r="3" spans="1:3">
      <c r="B3" s="21"/>
    </row>
    <row r="4" spans="1:3">
      <c r="A4" s="3" t="s">
        <v>1</v>
      </c>
      <c r="B4" s="21"/>
    </row>
    <row r="5" spans="1:3">
      <c r="A5" s="79" t="s">
        <v>2</v>
      </c>
      <c r="B5" s="21"/>
    </row>
    <row r="6" spans="1:3">
      <c r="A6" s="4"/>
      <c r="B6" s="5"/>
      <c r="C6" s="5"/>
    </row>
    <row r="7" spans="1:3">
      <c r="A7" s="6" t="s">
        <v>3</v>
      </c>
      <c r="B7" s="7"/>
      <c r="C7" s="7"/>
    </row>
    <row r="8" spans="1:3">
      <c r="A8" s="4"/>
      <c r="B8" s="7"/>
      <c r="C8" s="7"/>
    </row>
    <row r="9" spans="1:3">
      <c r="A9" s="4" t="s">
        <v>4</v>
      </c>
      <c r="B9" s="80" t="s">
        <v>5</v>
      </c>
      <c r="C9" s="81"/>
    </row>
    <row r="10" spans="1:3">
      <c r="A10" s="4" t="s">
        <v>6</v>
      </c>
      <c r="B10" s="80" t="s">
        <v>7</v>
      </c>
      <c r="C10" s="81"/>
    </row>
    <row r="11" spans="1:3">
      <c r="A11" s="4" t="s">
        <v>8</v>
      </c>
      <c r="B11" s="8">
        <v>100</v>
      </c>
    </row>
    <row r="12" spans="1:3">
      <c r="A12" s="4" t="s">
        <v>9</v>
      </c>
      <c r="B12" s="8">
        <v>1</v>
      </c>
    </row>
    <row r="13" spans="1:3">
      <c r="B13" s="21"/>
    </row>
    <row r="14" spans="1:3">
      <c r="A14" s="6" t="s">
        <v>10</v>
      </c>
      <c r="B14" s="9"/>
      <c r="C14" s="4"/>
    </row>
    <row r="15" spans="1:3">
      <c r="A15" s="10" t="s">
        <v>11</v>
      </c>
      <c r="B15" s="9"/>
      <c r="C15" s="4"/>
    </row>
    <row r="16" spans="1:3">
      <c r="A16" s="6" t="s">
        <v>12</v>
      </c>
      <c r="B16" s="9"/>
      <c r="C16" s="4"/>
    </row>
    <row r="17" spans="1:25">
      <c r="A17" s="82" t="s">
        <v>13</v>
      </c>
      <c r="B17" s="9"/>
      <c r="C17" s="4"/>
    </row>
    <row r="18" spans="1:25">
      <c r="A18" s="4"/>
      <c r="B18" s="9"/>
      <c r="C18" s="4"/>
    </row>
    <row r="19" spans="1:25">
      <c r="A19" s="4" t="s">
        <v>14</v>
      </c>
      <c r="B19" s="8">
        <v>80</v>
      </c>
      <c r="C19" s="83" t="str">
        <f>B10</f>
        <v>lb</v>
      </c>
    </row>
    <row r="20" spans="1:25">
      <c r="A20" s="11" t="s">
        <v>15</v>
      </c>
      <c r="B20" s="37">
        <v>5</v>
      </c>
      <c r="C20" s="83" t="str">
        <f>B10</f>
        <v>lb</v>
      </c>
    </row>
    <row r="21" spans="1:25" ht="15.75" customHeight="1">
      <c r="A21" s="4" t="s">
        <v>16</v>
      </c>
      <c r="B21" s="84">
        <f>B19*B20</f>
        <v>400</v>
      </c>
    </row>
    <row r="22" spans="1:25" ht="15.75" customHeight="1">
      <c r="A22" s="4" t="s">
        <v>17</v>
      </c>
      <c r="B22" s="38">
        <v>0.4</v>
      </c>
      <c r="C22" s="85" t="s">
        <v>18</v>
      </c>
      <c r="D22" s="71"/>
      <c r="E22" s="71"/>
      <c r="F22" s="71"/>
      <c r="G22" s="71"/>
      <c r="I22" s="14"/>
    </row>
    <row r="23" spans="1:25" ht="15.75" customHeight="1">
      <c r="B23" s="12"/>
      <c r="C23" s="71"/>
      <c r="D23" s="71"/>
      <c r="E23" s="71"/>
      <c r="F23" s="71"/>
      <c r="G23" s="71"/>
    </row>
    <row r="24" spans="1:25" ht="15.75" customHeight="1">
      <c r="A24" s="6" t="s">
        <v>19</v>
      </c>
      <c r="B24" s="12"/>
      <c r="C24" s="4"/>
      <c r="D24" s="13"/>
      <c r="E24" s="14"/>
    </row>
    <row r="25" spans="1:25" ht="15.75" customHeight="1">
      <c r="A25" s="4"/>
      <c r="B25" s="12"/>
      <c r="C25" s="4"/>
      <c r="D25" s="13"/>
      <c r="E25" s="15" t="s">
        <v>20</v>
      </c>
    </row>
    <row r="26" spans="1:25" ht="15.75" customHeight="1">
      <c r="A26" s="4" t="s">
        <v>21</v>
      </c>
      <c r="B26" s="86">
        <f>B21</f>
        <v>400</v>
      </c>
      <c r="C26" s="4" t="s">
        <v>22</v>
      </c>
      <c r="D26" s="16">
        <v>10</v>
      </c>
      <c r="E26" s="17">
        <f t="shared" ref="E26:E28" si="0">D26*B26</f>
        <v>4000</v>
      </c>
    </row>
    <row r="27" spans="1:25" ht="15.75" customHeight="1">
      <c r="A27" s="4" t="s">
        <v>23</v>
      </c>
      <c r="B27" s="86">
        <f>B21-B28</f>
        <v>240</v>
      </c>
      <c r="C27" s="4" t="s">
        <v>22</v>
      </c>
      <c r="D27" s="83">
        <f>D26</f>
        <v>10</v>
      </c>
      <c r="E27" s="17">
        <f t="shared" si="0"/>
        <v>2400</v>
      </c>
    </row>
    <row r="28" spans="1:25" ht="15.75" customHeight="1">
      <c r="A28" s="4" t="s">
        <v>24</v>
      </c>
      <c r="B28" s="86">
        <f>B21*B22</f>
        <v>160</v>
      </c>
      <c r="C28" s="4" t="s">
        <v>22</v>
      </c>
      <c r="D28" s="83">
        <f>D26</f>
        <v>10</v>
      </c>
      <c r="E28" s="17">
        <f t="shared" si="0"/>
        <v>1600</v>
      </c>
    </row>
    <row r="29" spans="1:25" ht="15.75" customHeight="1">
      <c r="B29" s="12"/>
    </row>
    <row r="30" spans="1:25" ht="15.75" customHeight="1">
      <c r="A30" s="6" t="s">
        <v>25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4"/>
      <c r="B31" s="19"/>
    </row>
    <row r="32" spans="1:25" ht="15.75" customHeight="1">
      <c r="A32" s="4" t="s">
        <v>26</v>
      </c>
      <c r="B32" s="22">
        <v>20</v>
      </c>
    </row>
    <row r="33" spans="1:9" ht="15.75" customHeight="1">
      <c r="A33" s="4" t="s">
        <v>27</v>
      </c>
      <c r="B33" s="38">
        <v>0.15</v>
      </c>
    </row>
    <row r="34" spans="1:9" ht="15.75" customHeight="1">
      <c r="A34" s="4" t="s">
        <v>28</v>
      </c>
      <c r="B34" s="86">
        <f>B32+(B32*B33)</f>
        <v>23</v>
      </c>
    </row>
    <row r="35" spans="1:9" ht="15.75" customHeight="1">
      <c r="B35" s="21"/>
    </row>
    <row r="36" spans="1:9" ht="15.75" customHeight="1">
      <c r="A36" s="6" t="s">
        <v>29</v>
      </c>
      <c r="B36" s="21"/>
      <c r="C36" s="4"/>
    </row>
    <row r="37" spans="1:9" ht="15.75" customHeight="1">
      <c r="A37" s="72" t="s">
        <v>30</v>
      </c>
      <c r="B37" s="71"/>
      <c r="C37" s="71"/>
      <c r="D37" s="71"/>
      <c r="E37" s="71"/>
      <c r="F37" s="71"/>
      <c r="G37" s="71"/>
      <c r="H37" s="71"/>
      <c r="I37" s="71"/>
    </row>
    <row r="38" spans="1:9" ht="15.75" customHeight="1">
      <c r="A38" s="20" t="s">
        <v>31</v>
      </c>
      <c r="B38" s="19"/>
      <c r="C38" s="4"/>
      <c r="D38" s="4"/>
      <c r="E38" s="14"/>
    </row>
    <row r="39" spans="1:9" ht="15.75" customHeight="1">
      <c r="A39" s="21"/>
      <c r="B39" s="19"/>
      <c r="C39" s="4"/>
      <c r="D39" s="4"/>
      <c r="E39" s="14"/>
    </row>
    <row r="40" spans="1:9" ht="15.75" customHeight="1">
      <c r="A40" s="21" t="s">
        <v>32</v>
      </c>
      <c r="B40" s="22">
        <v>50</v>
      </c>
      <c r="C40" s="4"/>
      <c r="D40" s="4"/>
      <c r="E40" s="14"/>
    </row>
    <row r="41" spans="1:9" ht="15.75" customHeight="1">
      <c r="A41" s="21" t="s">
        <v>33</v>
      </c>
      <c r="B41" s="22">
        <v>5</v>
      </c>
      <c r="C41" s="11"/>
      <c r="E41" s="14"/>
    </row>
    <row r="42" spans="1:9" ht="15.75" customHeight="1">
      <c r="A42" s="21" t="s">
        <v>34</v>
      </c>
      <c r="B42" s="22">
        <v>35</v>
      </c>
      <c r="C42" s="4"/>
      <c r="E42" s="14"/>
    </row>
    <row r="43" spans="1:9" ht="15.75" customHeight="1">
      <c r="A43" s="21" t="s">
        <v>35</v>
      </c>
      <c r="B43" s="22">
        <v>10</v>
      </c>
      <c r="C43" s="4"/>
      <c r="E43" s="14"/>
    </row>
    <row r="44" spans="1:9" ht="15.75" customHeight="1">
      <c r="A44" s="21" t="s">
        <v>36</v>
      </c>
      <c r="B44" s="22"/>
      <c r="C44" s="11"/>
      <c r="E44" s="14"/>
    </row>
    <row r="45" spans="1:9" ht="15.75" customHeight="1">
      <c r="A45" s="21"/>
      <c r="B45" s="22"/>
      <c r="C45" s="4"/>
      <c r="E45" s="14"/>
    </row>
    <row r="46" spans="1:9" ht="15.75" customHeight="1">
      <c r="A46" s="21"/>
      <c r="B46" s="22"/>
      <c r="C46" s="23"/>
    </row>
    <row r="47" spans="1:9" ht="15.75" customHeight="1">
      <c r="A47" s="21" t="s">
        <v>37</v>
      </c>
      <c r="B47" s="86">
        <f>SUM(B40:B46)</f>
        <v>100</v>
      </c>
      <c r="E47" s="12"/>
    </row>
    <row r="48" spans="1:9" ht="15.75" customHeight="1">
      <c r="A48" s="21"/>
      <c r="B48" s="12"/>
    </row>
    <row r="49" spans="1:6" ht="15.75" customHeight="1">
      <c r="A49" s="24" t="s">
        <v>38</v>
      </c>
      <c r="B49" s="12"/>
      <c r="E49" s="25"/>
    </row>
    <row r="50" spans="1:6" ht="15.75" customHeight="1">
      <c r="A50" s="21" t="s">
        <v>39</v>
      </c>
      <c r="B50" s="86">
        <f>B27-B47</f>
        <v>140</v>
      </c>
      <c r="E50" s="25"/>
    </row>
    <row r="51" spans="1:6" ht="15.75" customHeight="1">
      <c r="A51" s="21" t="s">
        <v>40</v>
      </c>
      <c r="B51" s="87">
        <f>B50/B34</f>
        <v>6.0869565220000004</v>
      </c>
    </row>
    <row r="52" spans="1:6" ht="15.75" customHeight="1">
      <c r="B52" s="21"/>
    </row>
    <row r="53" spans="1:6" ht="15.75" customHeight="1">
      <c r="A53" s="6" t="s">
        <v>41</v>
      </c>
      <c r="B53" s="21"/>
    </row>
    <row r="54" spans="1:6" ht="15.75" customHeight="1">
      <c r="A54" s="72" t="s">
        <v>42</v>
      </c>
      <c r="B54" s="71"/>
      <c r="C54" s="71"/>
      <c r="D54" s="71"/>
      <c r="E54" s="71"/>
      <c r="F54" s="71"/>
    </row>
    <row r="55" spans="1:6" ht="15.75" customHeight="1">
      <c r="A55" s="6" t="s">
        <v>43</v>
      </c>
      <c r="B55" s="26"/>
      <c r="C55" s="44"/>
    </row>
    <row r="56" spans="1:6" ht="15.75" customHeight="1">
      <c r="A56" s="27"/>
      <c r="B56" s="28"/>
      <c r="C56" s="44"/>
    </row>
    <row r="57" spans="1:6" ht="15.75" customHeight="1">
      <c r="A57" s="27"/>
      <c r="B57" s="28" t="s">
        <v>44</v>
      </c>
      <c r="C57" s="44"/>
    </row>
    <row r="58" spans="1:6" ht="15.75" customHeight="1">
      <c r="A58" s="27" t="s">
        <v>45</v>
      </c>
      <c r="B58" s="26" t="s">
        <v>46</v>
      </c>
      <c r="C58" s="29" t="s">
        <v>47</v>
      </c>
      <c r="D58" s="27" t="s">
        <v>48</v>
      </c>
    </row>
    <row r="59" spans="1:6" ht="15.75" customHeight="1">
      <c r="A59" s="88" t="s">
        <v>49</v>
      </c>
      <c r="B59" s="8">
        <v>1</v>
      </c>
      <c r="C59" s="16">
        <v>0</v>
      </c>
      <c r="D59" s="11"/>
    </row>
    <row r="60" spans="1:6" ht="15.75" customHeight="1">
      <c r="A60" s="4" t="s">
        <v>50</v>
      </c>
      <c r="B60" s="8">
        <v>2</v>
      </c>
      <c r="C60" s="16">
        <v>15</v>
      </c>
    </row>
    <row r="61" spans="1:6" ht="15.75" customHeight="1">
      <c r="A61" s="11" t="s">
        <v>51</v>
      </c>
      <c r="B61" s="8">
        <v>1</v>
      </c>
      <c r="C61" s="16">
        <v>30</v>
      </c>
    </row>
    <row r="62" spans="1:6" ht="15.75" customHeight="1">
      <c r="A62" s="11" t="s">
        <v>52</v>
      </c>
      <c r="B62" s="8">
        <v>5</v>
      </c>
      <c r="C62" s="16">
        <v>10</v>
      </c>
      <c r="D62" s="88" t="s">
        <v>53</v>
      </c>
    </row>
    <row r="63" spans="1:6" ht="15.75" customHeight="1">
      <c r="A63" s="4" t="s">
        <v>54</v>
      </c>
      <c r="B63" s="8">
        <v>2</v>
      </c>
      <c r="C63" s="16">
        <v>15</v>
      </c>
    </row>
    <row r="64" spans="1:6" ht="15.75" customHeight="1">
      <c r="A64" s="4" t="s">
        <v>55</v>
      </c>
      <c r="B64" s="8">
        <v>2</v>
      </c>
      <c r="C64" s="16">
        <v>15</v>
      </c>
    </row>
    <row r="65" spans="1:8" ht="15.75" customHeight="1">
      <c r="A65" s="11" t="s">
        <v>56</v>
      </c>
      <c r="B65" s="8">
        <v>3</v>
      </c>
      <c r="C65" s="16">
        <v>30</v>
      </c>
    </row>
    <row r="66" spans="1:8" ht="15.75" customHeight="1">
      <c r="A66" s="4" t="s">
        <v>57</v>
      </c>
      <c r="B66" s="8">
        <v>1</v>
      </c>
      <c r="C66" s="3">
        <v>15</v>
      </c>
    </row>
    <row r="67" spans="1:8" ht="15.75" customHeight="1">
      <c r="A67" s="11"/>
      <c r="B67" s="8">
        <v>1</v>
      </c>
      <c r="C67" s="16">
        <v>0</v>
      </c>
    </row>
    <row r="68" spans="1:8" ht="15.75" customHeight="1">
      <c r="A68" s="11"/>
      <c r="B68" s="8">
        <v>1</v>
      </c>
      <c r="C68" s="16">
        <v>0</v>
      </c>
    </row>
    <row r="69" spans="1:8" ht="15.75" customHeight="1">
      <c r="A69" s="11"/>
      <c r="B69" s="8">
        <v>1</v>
      </c>
      <c r="C69" s="16">
        <v>0</v>
      </c>
    </row>
    <row r="70" spans="1:8" ht="15.75" customHeight="1">
      <c r="B70" s="8">
        <v>1</v>
      </c>
      <c r="C70" s="16">
        <v>0</v>
      </c>
      <c r="D70" s="4"/>
      <c r="H70" s="14"/>
    </row>
    <row r="71" spans="1:8" ht="15.75" customHeight="1">
      <c r="B71" s="8">
        <v>1</v>
      </c>
      <c r="C71" s="3">
        <v>0</v>
      </c>
    </row>
    <row r="72" spans="1:8" ht="15.75" customHeight="1">
      <c r="B72" s="8">
        <v>1</v>
      </c>
      <c r="C72" s="16">
        <v>0</v>
      </c>
      <c r="D72" s="4"/>
    </row>
    <row r="73" spans="1:8" ht="15.75" customHeight="1">
      <c r="B73" s="8">
        <v>1</v>
      </c>
      <c r="C73" s="3">
        <v>0</v>
      </c>
    </row>
    <row r="74" spans="1:8" ht="15.75" customHeight="1">
      <c r="B74" s="8">
        <v>1</v>
      </c>
      <c r="C74" s="3">
        <v>0</v>
      </c>
    </row>
    <row r="75" spans="1:8" ht="15.75" customHeight="1">
      <c r="B75" s="8">
        <v>1</v>
      </c>
      <c r="C75" s="3">
        <v>0</v>
      </c>
    </row>
    <row r="76" spans="1:8" ht="15.75" customHeight="1">
      <c r="A76" s="4" t="s">
        <v>58</v>
      </c>
      <c r="B76" s="8">
        <v>1</v>
      </c>
      <c r="C76" s="3">
        <v>0</v>
      </c>
    </row>
    <row r="77" spans="1:8" ht="15.75" customHeight="1">
      <c r="A77" s="4" t="s">
        <v>59</v>
      </c>
      <c r="B77" s="83">
        <f>SUM(B59:B76)</f>
        <v>27</v>
      </c>
      <c r="C77" s="83">
        <f>(C59*B59)+(C60*B60)+(C61*B61)+(C62*B62)+(B63*C63)+(C64*B64)+(C65*B65)+(C66*B66)+(C67*B67)+(C68*B68)+(C69*B69)+(C70*B70)+(C71*B71)+(B72*C72)+(B73*C73)+(C74*B74)+(B75*C75)+(B76*C76)</f>
        <v>275</v>
      </c>
    </row>
    <row r="78" spans="1:8" ht="15.75" customHeight="1">
      <c r="A78" s="4" t="s">
        <v>60</v>
      </c>
      <c r="B78" s="21"/>
      <c r="C78" s="89">
        <f>C77/60</f>
        <v>4.5833333329999997</v>
      </c>
    </row>
    <row r="79" spans="1:8" ht="15.75" customHeight="1">
      <c r="B79" s="21"/>
    </row>
    <row r="80" spans="1:8" ht="15.75" customHeight="1">
      <c r="A80" s="6" t="s">
        <v>61</v>
      </c>
      <c r="B80" s="21"/>
    </row>
    <row r="81" spans="1:7" ht="15.75" customHeight="1">
      <c r="A81" s="6" t="s">
        <v>62</v>
      </c>
      <c r="B81" s="21"/>
    </row>
    <row r="82" spans="1:7" ht="15.75" customHeight="1">
      <c r="B82" s="21"/>
    </row>
    <row r="83" spans="1:7" ht="15.75" customHeight="1">
      <c r="A83" s="30" t="s">
        <v>63</v>
      </c>
      <c r="B83" s="21"/>
    </row>
    <row r="84" spans="1:7" ht="15.75" customHeight="1">
      <c r="A84" s="4" t="s">
        <v>64</v>
      </c>
      <c r="B84" s="8">
        <v>1</v>
      </c>
    </row>
    <row r="85" spans="1:7" ht="15.75" customHeight="1">
      <c r="A85" s="4" t="s">
        <v>65</v>
      </c>
      <c r="B85" s="83">
        <f>B84*B19</f>
        <v>80</v>
      </c>
      <c r="C85" s="83" t="str">
        <f>C19</f>
        <v>lb</v>
      </c>
    </row>
    <row r="86" spans="1:7" ht="15.75" customHeight="1">
      <c r="A86" s="4" t="s">
        <v>66</v>
      </c>
      <c r="B86" s="90">
        <f>B21*B84</f>
        <v>400</v>
      </c>
      <c r="C86" s="31" t="s">
        <v>67</v>
      </c>
    </row>
    <row r="87" spans="1:7" ht="15.75" customHeight="1">
      <c r="A87" s="4" t="s">
        <v>68</v>
      </c>
      <c r="B87" s="91">
        <f>B47*B84</f>
        <v>100</v>
      </c>
      <c r="C87" s="92">
        <f>B87/(B87+B88)</f>
        <v>0.48681541579999998</v>
      </c>
      <c r="G87" s="4"/>
    </row>
    <row r="88" spans="1:7" ht="15.75" customHeight="1">
      <c r="A88" s="4" t="s">
        <v>69</v>
      </c>
      <c r="B88" s="93">
        <f>C78*B34*B84</f>
        <v>105.41666669999999</v>
      </c>
      <c r="C88" s="92">
        <f>B88/(B88+B87)</f>
        <v>0.51318458420000002</v>
      </c>
      <c r="G88" s="4"/>
    </row>
    <row r="89" spans="1:7" ht="15.75" customHeight="1">
      <c r="A89" s="32" t="s">
        <v>70</v>
      </c>
      <c r="B89" s="94">
        <f>B86-(B87+B88)</f>
        <v>194.58333329999999</v>
      </c>
      <c r="G89" s="4"/>
    </row>
    <row r="90" spans="1:7" ht="15.75" customHeight="1">
      <c r="A90" s="27" t="s">
        <v>71</v>
      </c>
      <c r="B90" s="95">
        <f>B89/B86</f>
        <v>0.48645833329999999</v>
      </c>
      <c r="C90" s="96" t="s">
        <v>72</v>
      </c>
      <c r="D90" s="95">
        <f>B22</f>
        <v>0.4</v>
      </c>
      <c r="G90" s="4"/>
    </row>
    <row r="91" spans="1:7" ht="15.75" customHeight="1">
      <c r="A91" s="27" t="s">
        <v>73</v>
      </c>
      <c r="B91" s="97">
        <f>(B86-B89)/B85</f>
        <v>2.5677083330000001</v>
      </c>
      <c r="D91" s="23" t="s">
        <v>74</v>
      </c>
      <c r="G91" s="4"/>
    </row>
    <row r="92" spans="1:7" ht="15.75" customHeight="1">
      <c r="A92" s="4"/>
      <c r="B92" s="21"/>
      <c r="G92" s="4"/>
    </row>
    <row r="93" spans="1:7" ht="15.75" customHeight="1">
      <c r="A93" s="6" t="s">
        <v>75</v>
      </c>
      <c r="B93" s="21"/>
    </row>
    <row r="94" spans="1:7" ht="15.75" customHeight="1">
      <c r="A94" s="6" t="s">
        <v>76</v>
      </c>
      <c r="B94" s="21"/>
    </row>
    <row r="95" spans="1:7" ht="15.75" customHeight="1">
      <c r="A95" s="6" t="s">
        <v>77</v>
      </c>
      <c r="B95" s="21"/>
    </row>
    <row r="96" spans="1:7" ht="15.75" customHeight="1">
      <c r="A96" s="6" t="s">
        <v>78</v>
      </c>
      <c r="B96" s="21"/>
    </row>
    <row r="97" spans="1:7" ht="15.75" customHeight="1">
      <c r="A97" s="6" t="s">
        <v>79</v>
      </c>
      <c r="B97" s="33"/>
      <c r="C97" s="33"/>
      <c r="G97" s="4"/>
    </row>
    <row r="98" spans="1:7" ht="15.75" customHeight="1">
      <c r="A98" s="6" t="s">
        <v>80</v>
      </c>
      <c r="B98" s="33"/>
      <c r="C98" s="33"/>
      <c r="G98" s="4"/>
    </row>
    <row r="99" spans="1:7" ht="15.75" customHeight="1">
      <c r="A99" s="30"/>
      <c r="B99" s="33"/>
      <c r="C99" s="33"/>
      <c r="G99" s="4"/>
    </row>
    <row r="100" spans="1:7" ht="15.75" customHeight="1">
      <c r="A100" s="30" t="s">
        <v>81</v>
      </c>
      <c r="B100" s="98" t="s">
        <v>82</v>
      </c>
      <c r="C100" s="99"/>
      <c r="G100" s="4"/>
    </row>
    <row r="101" spans="1:7" ht="15.75" customHeight="1">
      <c r="A101" s="4" t="s">
        <v>83</v>
      </c>
      <c r="B101" s="35">
        <v>1500</v>
      </c>
      <c r="C101" s="34"/>
      <c r="D101" s="88" t="s">
        <v>84</v>
      </c>
      <c r="G101" s="4"/>
    </row>
    <row r="102" spans="1:7" ht="15.75" customHeight="1">
      <c r="A102" s="4" t="s">
        <v>83</v>
      </c>
      <c r="B102" s="35">
        <v>0</v>
      </c>
      <c r="C102" s="36"/>
      <c r="G102" s="4"/>
    </row>
    <row r="103" spans="1:7" ht="15.75" customHeight="1">
      <c r="A103" s="32" t="s">
        <v>70</v>
      </c>
      <c r="B103" s="100">
        <f>B86-(B87+B88+B101+B102)</f>
        <v>-1305.416667</v>
      </c>
      <c r="G103" s="4"/>
    </row>
    <row r="104" spans="1:7" ht="15.75" customHeight="1">
      <c r="A104" s="27" t="s">
        <v>71</v>
      </c>
      <c r="B104" s="95">
        <f>B103/B86</f>
        <v>-3.2635416670000001</v>
      </c>
      <c r="G104" s="4"/>
    </row>
    <row r="105" spans="1:7" ht="15.75" customHeight="1">
      <c r="A105" s="30" t="s">
        <v>85</v>
      </c>
      <c r="B105" s="101">
        <f>(B86-B103)/B85</f>
        <v>21.317708329999999</v>
      </c>
      <c r="G105" s="4"/>
    </row>
    <row r="106" spans="1:7" ht="15.75" customHeight="1">
      <c r="B106" s="21"/>
      <c r="G106" s="4"/>
    </row>
    <row r="107" spans="1:7" ht="15.75" customHeight="1">
      <c r="B107" s="21"/>
      <c r="G107" s="4"/>
    </row>
    <row r="108" spans="1:7" ht="15.75" customHeight="1">
      <c r="A108" s="102" t="s">
        <v>13</v>
      </c>
      <c r="B108" s="21"/>
      <c r="G108" s="4"/>
    </row>
    <row r="109" spans="1:7" ht="15.75" customHeight="1">
      <c r="B109" s="21"/>
    </row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6">
    <mergeCell ref="B100:C100"/>
    <mergeCell ref="B9:C9"/>
    <mergeCell ref="B10:C10"/>
    <mergeCell ref="C22:G23"/>
    <mergeCell ref="A37:I37"/>
    <mergeCell ref="A54:F5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3C47D"/>
    <outlinePr summaryBelow="0" summaryRight="0"/>
  </sheetPr>
  <dimension ref="A1:Y1000"/>
  <sheetViews>
    <sheetView workbookViewId="0"/>
  </sheetViews>
  <sheetFormatPr defaultColWidth="14.42578125" defaultRowHeight="15" customHeight="1"/>
  <cols>
    <col min="1" max="1" width="31.85546875" customWidth="1"/>
    <col min="2" max="2" width="20" customWidth="1"/>
    <col min="3" max="3" width="21" customWidth="1"/>
    <col min="4" max="6" width="8.7109375" customWidth="1"/>
    <col min="7" max="7" width="11.28515625" customWidth="1"/>
  </cols>
  <sheetData>
    <row r="1" spans="1:3">
      <c r="A1" s="1" t="s">
        <v>0</v>
      </c>
      <c r="B1" s="21"/>
    </row>
    <row r="2" spans="1:3">
      <c r="A2" s="2"/>
      <c r="B2" s="21"/>
    </row>
    <row r="3" spans="1:3">
      <c r="B3" s="21"/>
    </row>
    <row r="4" spans="1:3">
      <c r="A4" s="3" t="s">
        <v>1</v>
      </c>
      <c r="B4" s="21"/>
    </row>
    <row r="5" spans="1:3">
      <c r="A5" s="79" t="s">
        <v>2</v>
      </c>
      <c r="B5" s="21"/>
    </row>
    <row r="6" spans="1:3">
      <c r="A6" s="4"/>
      <c r="B6" s="5"/>
      <c r="C6" s="5"/>
    </row>
    <row r="7" spans="1:3">
      <c r="A7" s="6" t="s">
        <v>3</v>
      </c>
      <c r="B7" s="7"/>
      <c r="C7" s="7"/>
    </row>
    <row r="8" spans="1:3">
      <c r="A8" s="4"/>
      <c r="B8" s="7"/>
      <c r="C8" s="7"/>
    </row>
    <row r="9" spans="1:3">
      <c r="A9" s="4" t="s">
        <v>4</v>
      </c>
      <c r="B9" s="80" t="s">
        <v>86</v>
      </c>
      <c r="C9" s="81"/>
    </row>
    <row r="10" spans="1:3">
      <c r="A10" s="4" t="s">
        <v>6</v>
      </c>
      <c r="B10" s="80" t="s">
        <v>87</v>
      </c>
      <c r="C10" s="81"/>
    </row>
    <row r="11" spans="1:3">
      <c r="A11" s="4" t="s">
        <v>8</v>
      </c>
      <c r="B11" s="8">
        <v>200</v>
      </c>
    </row>
    <row r="12" spans="1:3">
      <c r="A12" s="4" t="s">
        <v>9</v>
      </c>
      <c r="B12" s="8">
        <v>4</v>
      </c>
    </row>
    <row r="13" spans="1:3">
      <c r="B13" s="21"/>
    </row>
    <row r="14" spans="1:3">
      <c r="A14" s="6" t="s">
        <v>10</v>
      </c>
      <c r="B14" s="9"/>
      <c r="C14" s="4"/>
    </row>
    <row r="15" spans="1:3">
      <c r="A15" s="10" t="s">
        <v>11</v>
      </c>
      <c r="B15" s="9"/>
      <c r="C15" s="4"/>
    </row>
    <row r="16" spans="1:3">
      <c r="A16" s="6" t="s">
        <v>12</v>
      </c>
      <c r="B16" s="9"/>
      <c r="C16" s="4"/>
    </row>
    <row r="17" spans="1:25">
      <c r="A17" s="82" t="s">
        <v>13</v>
      </c>
      <c r="B17" s="9"/>
      <c r="C17" s="4"/>
    </row>
    <row r="18" spans="1:25">
      <c r="A18" s="4"/>
      <c r="B18" s="9"/>
      <c r="C18" s="4"/>
    </row>
    <row r="19" spans="1:25">
      <c r="A19" s="4" t="s">
        <v>14</v>
      </c>
      <c r="B19" s="8">
        <f>(30*10)*(D19+1)</f>
        <v>240</v>
      </c>
      <c r="C19" s="83" t="str">
        <f>B10</f>
        <v>bouquet</v>
      </c>
      <c r="D19" s="103">
        <v>-0.2</v>
      </c>
      <c r="F19" s="4" t="s">
        <v>88</v>
      </c>
    </row>
    <row r="20" spans="1:25">
      <c r="A20" s="4" t="s">
        <v>89</v>
      </c>
      <c r="B20" s="37">
        <v>25</v>
      </c>
      <c r="C20" s="83" t="str">
        <f>B10</f>
        <v>bouquet</v>
      </c>
    </row>
    <row r="21" spans="1:25" ht="15.75" customHeight="1">
      <c r="A21" s="4" t="s">
        <v>16</v>
      </c>
      <c r="B21" s="84">
        <f>B19*B20</f>
        <v>6000</v>
      </c>
    </row>
    <row r="22" spans="1:25" ht="15.75" customHeight="1">
      <c r="A22" s="4" t="s">
        <v>17</v>
      </c>
      <c r="B22" s="38">
        <v>0.42</v>
      </c>
      <c r="C22" s="85" t="s">
        <v>18</v>
      </c>
      <c r="D22" s="71"/>
      <c r="E22" s="71"/>
      <c r="F22" s="71"/>
      <c r="G22" s="71"/>
      <c r="I22" s="14"/>
    </row>
    <row r="23" spans="1:25" ht="15.75" customHeight="1">
      <c r="B23" s="12"/>
      <c r="C23" s="71"/>
      <c r="D23" s="71"/>
      <c r="E23" s="71"/>
      <c r="F23" s="71"/>
      <c r="G23" s="71"/>
    </row>
    <row r="24" spans="1:25" ht="15.75" customHeight="1">
      <c r="A24" s="6" t="s">
        <v>19</v>
      </c>
      <c r="B24" s="12"/>
      <c r="C24" s="4"/>
      <c r="D24" s="13"/>
      <c r="E24" s="14"/>
    </row>
    <row r="25" spans="1:25" ht="15.75" customHeight="1">
      <c r="A25" s="4"/>
      <c r="B25" s="12"/>
      <c r="C25" s="4"/>
      <c r="D25" s="13"/>
      <c r="E25" s="15" t="s">
        <v>20</v>
      </c>
    </row>
    <row r="26" spans="1:25" ht="15.75" customHeight="1">
      <c r="A26" s="4" t="s">
        <v>21</v>
      </c>
      <c r="B26" s="86">
        <f>B21</f>
        <v>6000</v>
      </c>
      <c r="C26" s="4" t="s">
        <v>22</v>
      </c>
      <c r="D26" s="3">
        <v>10</v>
      </c>
      <c r="E26" s="17">
        <f t="shared" ref="E26:E28" si="0">D26*B26</f>
        <v>60000</v>
      </c>
    </row>
    <row r="27" spans="1:25" ht="15.75" customHeight="1">
      <c r="A27" s="4" t="s">
        <v>23</v>
      </c>
      <c r="B27" s="86">
        <f>B21-B28</f>
        <v>3480</v>
      </c>
      <c r="C27" s="4" t="s">
        <v>22</v>
      </c>
      <c r="D27" s="83">
        <f>D26</f>
        <v>10</v>
      </c>
      <c r="E27" s="17">
        <f t="shared" si="0"/>
        <v>34800</v>
      </c>
    </row>
    <row r="28" spans="1:25" ht="15.75" customHeight="1">
      <c r="A28" s="4" t="s">
        <v>24</v>
      </c>
      <c r="B28" s="86">
        <f>B21*B22</f>
        <v>2520</v>
      </c>
      <c r="C28" s="4" t="s">
        <v>22</v>
      </c>
      <c r="D28" s="83">
        <f>D26</f>
        <v>10</v>
      </c>
      <c r="E28" s="17">
        <f t="shared" si="0"/>
        <v>25200</v>
      </c>
    </row>
    <row r="29" spans="1:25" ht="15.75" customHeight="1">
      <c r="B29" s="12"/>
    </row>
    <row r="30" spans="1:25" ht="15.75" customHeight="1">
      <c r="A30" s="6" t="s">
        <v>25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4"/>
      <c r="B31" s="19"/>
    </row>
    <row r="32" spans="1:25" ht="15.75" customHeight="1">
      <c r="A32" s="4" t="s">
        <v>26</v>
      </c>
      <c r="B32" s="22">
        <v>20</v>
      </c>
    </row>
    <row r="33" spans="1:9" ht="15.75" customHeight="1">
      <c r="A33" s="4" t="s">
        <v>27</v>
      </c>
      <c r="B33" s="38">
        <v>0.15</v>
      </c>
      <c r="C33" s="4" t="s">
        <v>90</v>
      </c>
    </row>
    <row r="34" spans="1:9" ht="15.75" customHeight="1">
      <c r="A34" s="4" t="s">
        <v>28</v>
      </c>
      <c r="B34" s="86">
        <f>B32+(B32*B33)</f>
        <v>23</v>
      </c>
    </row>
    <row r="35" spans="1:9" ht="15.75" customHeight="1">
      <c r="B35" s="21"/>
    </row>
    <row r="36" spans="1:9" ht="15.75" customHeight="1">
      <c r="A36" s="6" t="s">
        <v>29</v>
      </c>
      <c r="B36" s="21"/>
      <c r="C36" s="4"/>
    </row>
    <row r="37" spans="1:9" ht="15.75" customHeight="1">
      <c r="A37" s="72" t="s">
        <v>30</v>
      </c>
      <c r="B37" s="71"/>
      <c r="C37" s="71"/>
      <c r="D37" s="71"/>
      <c r="E37" s="71"/>
      <c r="F37" s="71"/>
      <c r="G37" s="71"/>
      <c r="H37" s="71"/>
      <c r="I37" s="71"/>
    </row>
    <row r="38" spans="1:9" ht="15.75" customHeight="1">
      <c r="A38" s="20" t="s">
        <v>31</v>
      </c>
      <c r="B38" s="19"/>
      <c r="C38" s="4"/>
      <c r="D38" s="4"/>
      <c r="E38" s="14"/>
    </row>
    <row r="39" spans="1:9" ht="15.75" customHeight="1">
      <c r="A39" s="21"/>
      <c r="B39" s="19"/>
      <c r="C39" s="4"/>
      <c r="D39" s="4"/>
      <c r="E39" s="14"/>
    </row>
    <row r="40" spans="1:9" ht="15.75" customHeight="1">
      <c r="A40" s="21" t="s">
        <v>32</v>
      </c>
      <c r="B40" s="22">
        <v>200</v>
      </c>
      <c r="C40" s="4" t="s">
        <v>91</v>
      </c>
      <c r="D40" s="4"/>
      <c r="E40" s="14"/>
    </row>
    <row r="41" spans="1:9" ht="15.75" customHeight="1">
      <c r="A41" s="21" t="s">
        <v>33</v>
      </c>
      <c r="B41" s="22">
        <v>300</v>
      </c>
      <c r="C41" s="4" t="s">
        <v>92</v>
      </c>
      <c r="E41" s="14"/>
    </row>
    <row r="42" spans="1:9" ht="15.75" customHeight="1">
      <c r="A42" s="21"/>
      <c r="B42" s="22">
        <v>0</v>
      </c>
      <c r="C42" s="4"/>
      <c r="E42" s="14"/>
    </row>
    <row r="43" spans="1:9" ht="15.75" customHeight="1">
      <c r="A43" s="21" t="s">
        <v>93</v>
      </c>
      <c r="B43" s="22">
        <v>0</v>
      </c>
      <c r="C43" s="4"/>
      <c r="E43" s="14"/>
    </row>
    <row r="44" spans="1:9" ht="15.75" customHeight="1">
      <c r="A44" s="21" t="s">
        <v>94</v>
      </c>
      <c r="B44" s="22">
        <v>50</v>
      </c>
      <c r="C44" s="23" t="s">
        <v>95</v>
      </c>
    </row>
    <row r="45" spans="1:9" ht="15.75" customHeight="1">
      <c r="A45" s="21" t="s">
        <v>37</v>
      </c>
      <c r="B45" s="86">
        <f>SUM(B40:B44)</f>
        <v>550</v>
      </c>
      <c r="E45" s="12"/>
    </row>
    <row r="46" spans="1:9" ht="15.75" customHeight="1">
      <c r="A46" s="21"/>
      <c r="B46" s="12"/>
    </row>
    <row r="47" spans="1:9" ht="15.75" customHeight="1">
      <c r="A47" s="24" t="s">
        <v>38</v>
      </c>
      <c r="B47" s="12"/>
      <c r="E47" s="25"/>
    </row>
    <row r="48" spans="1:9" ht="15.75" customHeight="1">
      <c r="A48" s="21" t="s">
        <v>39</v>
      </c>
      <c r="B48" s="86">
        <f>B27-B45</f>
        <v>2930</v>
      </c>
      <c r="E48" s="25"/>
    </row>
    <row r="49" spans="1:6" ht="15.75" customHeight="1">
      <c r="A49" s="21" t="s">
        <v>40</v>
      </c>
      <c r="B49" s="87">
        <f>B48/B34</f>
        <v>127.3913043</v>
      </c>
    </row>
    <row r="50" spans="1:6" ht="15.75" customHeight="1">
      <c r="B50" s="21"/>
    </row>
    <row r="51" spans="1:6" ht="15.75" customHeight="1">
      <c r="A51" s="6" t="s">
        <v>41</v>
      </c>
      <c r="B51" s="21"/>
    </row>
    <row r="52" spans="1:6" ht="15.75" customHeight="1">
      <c r="A52" s="72" t="s">
        <v>42</v>
      </c>
      <c r="B52" s="71"/>
      <c r="C52" s="71"/>
      <c r="D52" s="71"/>
      <c r="E52" s="71"/>
      <c r="F52" s="71"/>
    </row>
    <row r="53" spans="1:6" ht="15.75" customHeight="1">
      <c r="A53" s="6" t="s">
        <v>43</v>
      </c>
      <c r="B53" s="26"/>
      <c r="C53" s="44"/>
    </row>
    <row r="54" spans="1:6" ht="15.75" customHeight="1">
      <c r="A54" s="27"/>
      <c r="B54" s="28"/>
      <c r="C54" s="44"/>
    </row>
    <row r="55" spans="1:6" ht="15.75" customHeight="1">
      <c r="A55" s="27"/>
      <c r="B55" s="28" t="s">
        <v>44</v>
      </c>
      <c r="C55" s="44"/>
    </row>
    <row r="56" spans="1:6" ht="15.75" customHeight="1">
      <c r="A56" s="27" t="s">
        <v>45</v>
      </c>
      <c r="B56" s="26" t="s">
        <v>46</v>
      </c>
      <c r="C56" s="29" t="s">
        <v>47</v>
      </c>
      <c r="D56" s="27" t="s">
        <v>48</v>
      </c>
    </row>
    <row r="57" spans="1:6" ht="15.75" customHeight="1">
      <c r="A57" s="4" t="s">
        <v>50</v>
      </c>
      <c r="B57" s="8">
        <v>2</v>
      </c>
      <c r="C57" s="3">
        <v>15</v>
      </c>
    </row>
    <row r="58" spans="1:6" ht="15.75" customHeight="1">
      <c r="A58" s="4" t="s">
        <v>96</v>
      </c>
      <c r="B58" s="8">
        <v>2</v>
      </c>
      <c r="C58" s="3">
        <v>10</v>
      </c>
    </row>
    <row r="59" spans="1:6" ht="15.75" customHeight="1">
      <c r="A59" s="4" t="s">
        <v>97</v>
      </c>
      <c r="B59" s="8">
        <v>1</v>
      </c>
      <c r="C59" s="3">
        <v>30</v>
      </c>
    </row>
    <row r="60" spans="1:6" ht="15.75" customHeight="1">
      <c r="A60" s="4" t="s">
        <v>98</v>
      </c>
      <c r="B60" s="8">
        <v>2</v>
      </c>
      <c r="C60" s="3">
        <v>10</v>
      </c>
    </row>
    <row r="61" spans="1:6" ht="15.75" customHeight="1">
      <c r="A61" s="4" t="s">
        <v>99</v>
      </c>
      <c r="B61" s="8">
        <v>1</v>
      </c>
      <c r="C61" s="3">
        <v>10</v>
      </c>
    </row>
    <row r="62" spans="1:6" ht="15.75" customHeight="1">
      <c r="A62" s="4" t="s">
        <v>100</v>
      </c>
      <c r="B62" s="8">
        <v>1</v>
      </c>
      <c r="C62" s="3">
        <v>0</v>
      </c>
    </row>
    <row r="63" spans="1:6" ht="15.75" customHeight="1">
      <c r="A63" s="4" t="s">
        <v>101</v>
      </c>
      <c r="B63" s="8">
        <v>1</v>
      </c>
      <c r="C63" s="3">
        <v>0</v>
      </c>
    </row>
    <row r="64" spans="1:6" ht="15.75" customHeight="1">
      <c r="A64" s="4" t="s">
        <v>36</v>
      </c>
      <c r="B64" s="8">
        <v>2</v>
      </c>
      <c r="C64" s="3">
        <v>15</v>
      </c>
    </row>
    <row r="65" spans="1:8" ht="15.75" customHeight="1">
      <c r="A65" s="4" t="s">
        <v>102</v>
      </c>
      <c r="B65" s="8">
        <v>1</v>
      </c>
      <c r="C65" s="3">
        <v>0</v>
      </c>
    </row>
    <row r="66" spans="1:8" ht="15.75" customHeight="1">
      <c r="A66" s="4" t="s">
        <v>54</v>
      </c>
      <c r="B66" s="8">
        <v>1</v>
      </c>
      <c r="C66" s="3">
        <v>0</v>
      </c>
    </row>
    <row r="67" spans="1:8" ht="15.75" customHeight="1">
      <c r="A67" s="4" t="s">
        <v>55</v>
      </c>
      <c r="B67" s="8">
        <v>1</v>
      </c>
      <c r="C67" s="3">
        <v>0</v>
      </c>
    </row>
    <row r="68" spans="1:8" ht="15.75" customHeight="1">
      <c r="A68" s="4" t="s">
        <v>103</v>
      </c>
      <c r="B68" s="8">
        <v>10</v>
      </c>
      <c r="C68" s="3">
        <v>240</v>
      </c>
      <c r="H68" s="14"/>
    </row>
    <row r="69" spans="1:8" ht="15.75" customHeight="1">
      <c r="A69" s="4" t="s">
        <v>104</v>
      </c>
      <c r="B69" s="8">
        <v>300</v>
      </c>
      <c r="C69" s="3">
        <v>5</v>
      </c>
    </row>
    <row r="70" spans="1:8" ht="15.75" customHeight="1">
      <c r="A70" s="4" t="s">
        <v>57</v>
      </c>
      <c r="B70" s="8">
        <v>1</v>
      </c>
      <c r="C70" s="3">
        <v>0</v>
      </c>
    </row>
    <row r="71" spans="1:8" ht="15.75" customHeight="1">
      <c r="A71" s="4" t="s">
        <v>105</v>
      </c>
      <c r="B71" s="8">
        <v>10</v>
      </c>
      <c r="C71" s="3">
        <v>120</v>
      </c>
    </row>
    <row r="72" spans="1:8" ht="15.75" customHeight="1">
      <c r="A72" s="4" t="s">
        <v>58</v>
      </c>
      <c r="B72" s="8">
        <v>1</v>
      </c>
      <c r="C72" s="3">
        <v>0</v>
      </c>
    </row>
    <row r="73" spans="1:8" ht="15.75" customHeight="1">
      <c r="A73" s="4" t="s">
        <v>58</v>
      </c>
      <c r="B73" s="8">
        <v>1</v>
      </c>
      <c r="C73" s="3">
        <v>0</v>
      </c>
    </row>
    <row r="74" spans="1:8" ht="15.75" customHeight="1">
      <c r="A74" s="4" t="s">
        <v>58</v>
      </c>
      <c r="B74" s="8">
        <v>1</v>
      </c>
      <c r="C74" s="3">
        <v>0</v>
      </c>
    </row>
    <row r="75" spans="1:8" ht="15.75" customHeight="1">
      <c r="A75" s="4" t="s">
        <v>59</v>
      </c>
      <c r="B75" s="83">
        <f>SUM(B57:B74)</f>
        <v>339</v>
      </c>
      <c r="C75" s="83">
        <f>(C57*B57)+(C58*B58)+(C59*B59)+(C60*B60)+(B61*C61)+(C62*B62)+(C63*B63)+(C64*B64)+(C65*B65)+(C66*B66)+(C67*B67)+(C68*B68)+(C70*B70)+(B69*C69)+(B71*C71)+(C72*B72)+(B73*C73)+(B74*C74)</f>
        <v>5240</v>
      </c>
    </row>
    <row r="76" spans="1:8" ht="15.75" customHeight="1">
      <c r="A76" s="4" t="s">
        <v>60</v>
      </c>
      <c r="B76" s="21"/>
      <c r="C76" s="89">
        <f>C75/60</f>
        <v>87.333333330000002</v>
      </c>
    </row>
    <row r="77" spans="1:8" ht="15.75" customHeight="1">
      <c r="B77" s="21"/>
    </row>
    <row r="78" spans="1:8" ht="15.75" customHeight="1">
      <c r="A78" s="6" t="s">
        <v>61</v>
      </c>
      <c r="B78" s="21"/>
    </row>
    <row r="79" spans="1:8" ht="15.75" customHeight="1">
      <c r="A79" s="6" t="s">
        <v>62</v>
      </c>
      <c r="B79" s="21"/>
    </row>
    <row r="80" spans="1:8" ht="15.75" customHeight="1">
      <c r="B80" s="21"/>
    </row>
    <row r="81" spans="1:7" ht="15.75" customHeight="1">
      <c r="A81" s="30" t="s">
        <v>63</v>
      </c>
      <c r="B81" s="21"/>
    </row>
    <row r="82" spans="1:7" ht="15.75" customHeight="1">
      <c r="A82" s="4" t="s">
        <v>64</v>
      </c>
      <c r="B82" s="8">
        <v>1</v>
      </c>
    </row>
    <row r="83" spans="1:7" ht="15.75" customHeight="1">
      <c r="A83" s="4" t="s">
        <v>65</v>
      </c>
      <c r="B83" s="83">
        <f>B82*B19</f>
        <v>240</v>
      </c>
      <c r="C83" s="83" t="str">
        <f>C19</f>
        <v>bouquet</v>
      </c>
    </row>
    <row r="84" spans="1:7" ht="15.75" customHeight="1">
      <c r="A84" s="4" t="s">
        <v>66</v>
      </c>
      <c r="B84" s="90">
        <f>B21*B82</f>
        <v>6000</v>
      </c>
      <c r="C84" s="31" t="s">
        <v>67</v>
      </c>
    </row>
    <row r="85" spans="1:7" ht="15.75" customHeight="1">
      <c r="A85" s="4" t="s">
        <v>68</v>
      </c>
      <c r="B85" s="91">
        <f>B45*B82</f>
        <v>550</v>
      </c>
      <c r="C85" s="92">
        <f>B85/(B85+B86)</f>
        <v>0.2149557061</v>
      </c>
      <c r="G85" s="4"/>
    </row>
    <row r="86" spans="1:7" ht="15.75" customHeight="1">
      <c r="A86" s="4" t="s">
        <v>69</v>
      </c>
      <c r="B86" s="93">
        <f>C76*B34*B82</f>
        <v>2008.666667</v>
      </c>
      <c r="C86" s="92">
        <f>B86/(B86+B85)</f>
        <v>0.78504429389999997</v>
      </c>
      <c r="G86" s="4"/>
    </row>
    <row r="87" spans="1:7" ht="15.75" customHeight="1">
      <c r="A87" s="32" t="s">
        <v>70</v>
      </c>
      <c r="B87" s="94">
        <f>B84-(B85+B86)</f>
        <v>3441.333333</v>
      </c>
      <c r="G87" s="4"/>
    </row>
    <row r="88" spans="1:7" ht="15.75" customHeight="1">
      <c r="A88" s="27" t="s">
        <v>71</v>
      </c>
      <c r="B88" s="95">
        <f>B87/B84</f>
        <v>0.57355555560000004</v>
      </c>
      <c r="C88" s="96" t="s">
        <v>72</v>
      </c>
      <c r="D88" s="95">
        <f>B22</f>
        <v>0.42</v>
      </c>
      <c r="G88" s="4"/>
    </row>
    <row r="89" spans="1:7" ht="15.75" customHeight="1">
      <c r="A89" s="27" t="s">
        <v>73</v>
      </c>
      <c r="B89" s="97">
        <f>(B84-B87)/B83</f>
        <v>10.66111111</v>
      </c>
      <c r="D89" s="23" t="s">
        <v>74</v>
      </c>
      <c r="G89" s="4"/>
    </row>
    <row r="90" spans="1:7" ht="15.75" customHeight="1">
      <c r="A90" s="4"/>
      <c r="B90" s="21"/>
      <c r="G90" s="4"/>
    </row>
    <row r="91" spans="1:7" ht="15.75" customHeight="1">
      <c r="A91" s="6" t="s">
        <v>75</v>
      </c>
      <c r="B91" s="21"/>
    </row>
    <row r="92" spans="1:7" ht="15.75" customHeight="1">
      <c r="A92" s="6" t="s">
        <v>76</v>
      </c>
      <c r="B92" s="21"/>
    </row>
    <row r="93" spans="1:7" ht="15.75" customHeight="1">
      <c r="A93" s="6" t="s">
        <v>77</v>
      </c>
      <c r="B93" s="21"/>
    </row>
    <row r="94" spans="1:7" ht="15.75" customHeight="1">
      <c r="A94" s="6" t="s">
        <v>78</v>
      </c>
      <c r="B94" s="21"/>
    </row>
    <row r="95" spans="1:7" ht="15.75" customHeight="1">
      <c r="A95" s="6" t="s">
        <v>79</v>
      </c>
      <c r="B95" s="33"/>
      <c r="C95" s="33"/>
      <c r="G95" s="4"/>
    </row>
    <row r="96" spans="1:7" ht="15.75" customHeight="1">
      <c r="A96" s="6" t="s">
        <v>80</v>
      </c>
      <c r="B96" s="33"/>
      <c r="C96" s="33"/>
      <c r="G96" s="4"/>
    </row>
    <row r="97" spans="1:7" ht="15.75" customHeight="1">
      <c r="A97" s="30"/>
      <c r="B97" s="33"/>
      <c r="C97" s="33"/>
      <c r="G97" s="4"/>
    </row>
    <row r="98" spans="1:7" ht="15.75" customHeight="1">
      <c r="A98" s="30" t="s">
        <v>81</v>
      </c>
      <c r="B98" s="98"/>
      <c r="C98" s="99"/>
      <c r="G98" s="4"/>
    </row>
    <row r="99" spans="1:7" ht="15.75" customHeight="1">
      <c r="A99" s="4" t="s">
        <v>83</v>
      </c>
      <c r="B99" s="35">
        <v>0</v>
      </c>
      <c r="C99" s="34" t="s">
        <v>106</v>
      </c>
      <c r="G99" s="4"/>
    </row>
    <row r="100" spans="1:7" ht="15.75" customHeight="1">
      <c r="A100" s="4" t="s">
        <v>83</v>
      </c>
      <c r="B100" s="35">
        <v>0</v>
      </c>
      <c r="C100" s="36" t="s">
        <v>107</v>
      </c>
      <c r="G100" s="4"/>
    </row>
    <row r="101" spans="1:7" ht="15.75" customHeight="1">
      <c r="A101" s="32" t="s">
        <v>108</v>
      </c>
      <c r="B101" s="100">
        <f>B84-(B85+B86+B99+B100)</f>
        <v>3441.333333</v>
      </c>
      <c r="G101" s="4"/>
    </row>
    <row r="102" spans="1:7" ht="15.75" customHeight="1">
      <c r="A102" s="27" t="s">
        <v>71</v>
      </c>
      <c r="B102" s="95">
        <f>B101/B84</f>
        <v>0.57355555560000004</v>
      </c>
      <c r="G102" s="4"/>
    </row>
    <row r="103" spans="1:7" ht="15.75" customHeight="1">
      <c r="A103" s="30" t="s">
        <v>85</v>
      </c>
      <c r="B103" s="101">
        <f>(B84-B101)/B83</f>
        <v>10.66111111</v>
      </c>
      <c r="G103" s="4"/>
    </row>
    <row r="104" spans="1:7" ht="15.75" customHeight="1">
      <c r="B104" s="21"/>
      <c r="G104" s="4"/>
    </row>
    <row r="105" spans="1:7" ht="15.75" customHeight="1">
      <c r="B105" s="21"/>
      <c r="G105" s="4"/>
    </row>
    <row r="106" spans="1:7" ht="15.75" customHeight="1">
      <c r="A106" s="102" t="s">
        <v>13</v>
      </c>
      <c r="B106" s="21"/>
      <c r="G106" s="4"/>
    </row>
    <row r="107" spans="1:7" ht="15.75" customHeight="1">
      <c r="B107" s="21"/>
    </row>
    <row r="108" spans="1:7" ht="15.75" customHeight="1"/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98:C98"/>
    <mergeCell ref="B9:C9"/>
    <mergeCell ref="B10:C10"/>
    <mergeCell ref="C22:G23"/>
    <mergeCell ref="A37:I37"/>
    <mergeCell ref="A52:F5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9138"/>
    <outlinePr summaryBelow="0" summaryRight="0"/>
  </sheetPr>
  <dimension ref="A1:Y1000"/>
  <sheetViews>
    <sheetView workbookViewId="0"/>
  </sheetViews>
  <sheetFormatPr defaultColWidth="14.42578125" defaultRowHeight="15" customHeight="1"/>
  <cols>
    <col min="1" max="1" width="31.85546875" customWidth="1"/>
    <col min="2" max="2" width="20" customWidth="1"/>
    <col min="3" max="3" width="21" customWidth="1"/>
    <col min="4" max="4" width="8.7109375" customWidth="1"/>
    <col min="5" max="5" width="12.28515625" customWidth="1"/>
    <col min="6" max="7" width="8.7109375" customWidth="1"/>
  </cols>
  <sheetData>
    <row r="1" spans="1:8">
      <c r="A1" s="1" t="s">
        <v>0</v>
      </c>
      <c r="B1" s="21"/>
    </row>
    <row r="2" spans="1:8">
      <c r="A2" s="2"/>
      <c r="B2" s="21"/>
      <c r="H2" s="104" t="s">
        <v>109</v>
      </c>
    </row>
    <row r="3" spans="1:8">
      <c r="B3" s="21"/>
      <c r="H3" s="4" t="s">
        <v>110</v>
      </c>
    </row>
    <row r="4" spans="1:8">
      <c r="A4" s="3" t="s">
        <v>1</v>
      </c>
      <c r="B4" s="21"/>
      <c r="H4" s="4" t="s">
        <v>111</v>
      </c>
    </row>
    <row r="5" spans="1:8">
      <c r="A5" s="79" t="s">
        <v>2</v>
      </c>
      <c r="B5" s="21"/>
      <c r="C5" s="4" t="s">
        <v>112</v>
      </c>
      <c r="H5" s="4" t="s">
        <v>113</v>
      </c>
    </row>
    <row r="6" spans="1:8">
      <c r="A6" s="4"/>
      <c r="B6" s="5"/>
      <c r="C6" s="5"/>
      <c r="H6" s="4" t="s">
        <v>114</v>
      </c>
    </row>
    <row r="7" spans="1:8">
      <c r="A7" s="6" t="s">
        <v>3</v>
      </c>
      <c r="B7" s="7"/>
      <c r="C7" s="7"/>
    </row>
    <row r="8" spans="1:8">
      <c r="A8" s="4"/>
      <c r="B8" s="7"/>
      <c r="C8" s="7"/>
    </row>
    <row r="9" spans="1:8">
      <c r="A9" s="4" t="s">
        <v>4</v>
      </c>
      <c r="B9" s="39" t="s">
        <v>115</v>
      </c>
      <c r="C9" s="40"/>
    </row>
    <row r="10" spans="1:8">
      <c r="A10" s="4" t="s">
        <v>6</v>
      </c>
      <c r="B10" s="39" t="s">
        <v>116</v>
      </c>
      <c r="C10" s="40"/>
    </row>
    <row r="11" spans="1:8">
      <c r="A11" s="4" t="s">
        <v>8</v>
      </c>
      <c r="B11" s="8">
        <v>300</v>
      </c>
    </row>
    <row r="12" spans="1:8">
      <c r="A12" s="4" t="s">
        <v>9</v>
      </c>
      <c r="B12" s="8">
        <v>2</v>
      </c>
    </row>
    <row r="13" spans="1:8">
      <c r="B13" s="21"/>
    </row>
    <row r="14" spans="1:8">
      <c r="A14" s="6" t="s">
        <v>10</v>
      </c>
      <c r="B14" s="9"/>
      <c r="C14" s="4"/>
    </row>
    <row r="15" spans="1:8">
      <c r="A15" s="6" t="s">
        <v>11</v>
      </c>
      <c r="B15" s="9"/>
      <c r="C15" s="4"/>
    </row>
    <row r="16" spans="1:8">
      <c r="A16" s="6" t="s">
        <v>12</v>
      </c>
      <c r="B16" s="9"/>
      <c r="C16" s="4"/>
    </row>
    <row r="17" spans="1:25">
      <c r="A17" s="82" t="s">
        <v>13</v>
      </c>
      <c r="B17" s="9"/>
      <c r="C17" s="4"/>
    </row>
    <row r="18" spans="1:25">
      <c r="A18" s="4"/>
      <c r="B18" s="9"/>
      <c r="C18" s="4"/>
    </row>
    <row r="19" spans="1:25">
      <c r="A19" s="4" t="s">
        <v>117</v>
      </c>
      <c r="B19" s="8">
        <v>400</v>
      </c>
      <c r="C19" s="4" t="str">
        <f>B10</f>
        <v>pounds</v>
      </c>
    </row>
    <row r="20" spans="1:25">
      <c r="A20" s="4" t="s">
        <v>118</v>
      </c>
      <c r="B20" s="37">
        <v>0.6</v>
      </c>
      <c r="C20" s="4" t="str">
        <f>B10</f>
        <v>pounds</v>
      </c>
    </row>
    <row r="21" spans="1:25" ht="15.75" customHeight="1">
      <c r="A21" s="15" t="s">
        <v>119</v>
      </c>
      <c r="B21" s="84">
        <f>B19*B20</f>
        <v>240</v>
      </c>
    </row>
    <row r="22" spans="1:25" ht="15.75" customHeight="1">
      <c r="A22" s="4" t="s">
        <v>17</v>
      </c>
      <c r="B22" s="38">
        <v>0.2</v>
      </c>
      <c r="C22" s="85" t="s">
        <v>18</v>
      </c>
      <c r="D22" s="71"/>
      <c r="E22" s="71"/>
      <c r="F22" s="71"/>
      <c r="G22" s="71"/>
    </row>
    <row r="23" spans="1:25" ht="15.75" customHeight="1">
      <c r="B23" s="12"/>
      <c r="C23" s="71"/>
      <c r="D23" s="71"/>
      <c r="E23" s="71"/>
      <c r="F23" s="71"/>
      <c r="G23" s="71"/>
    </row>
    <row r="24" spans="1:25" ht="15.75" customHeight="1">
      <c r="A24" s="6"/>
      <c r="B24" s="12"/>
      <c r="C24" s="4"/>
      <c r="D24" s="13"/>
      <c r="E24" s="14"/>
    </row>
    <row r="25" spans="1:25" ht="15.75" customHeight="1">
      <c r="A25" s="6" t="s">
        <v>19</v>
      </c>
      <c r="B25" s="12"/>
      <c r="C25" s="4"/>
      <c r="D25" s="13"/>
      <c r="E25" s="14"/>
    </row>
    <row r="26" spans="1:25" ht="15.75" customHeight="1">
      <c r="A26" s="4"/>
      <c r="B26" s="12"/>
      <c r="C26" s="4"/>
      <c r="D26" s="13"/>
      <c r="E26" s="15" t="s">
        <v>20</v>
      </c>
    </row>
    <row r="27" spans="1:25" ht="15.75" customHeight="1">
      <c r="A27" s="4" t="s">
        <v>21</v>
      </c>
      <c r="B27" s="86">
        <f>B21</f>
        <v>240</v>
      </c>
      <c r="C27" s="4" t="s">
        <v>22</v>
      </c>
      <c r="D27" s="3">
        <v>5</v>
      </c>
      <c r="E27" s="41">
        <f t="shared" ref="E27:E29" si="0">D27*B27</f>
        <v>1200</v>
      </c>
    </row>
    <row r="28" spans="1:25" ht="15.75" customHeight="1">
      <c r="A28" s="4" t="s">
        <v>23</v>
      </c>
      <c r="B28" s="86">
        <f>B21-B29</f>
        <v>192</v>
      </c>
      <c r="C28" s="4" t="s">
        <v>22</v>
      </c>
      <c r="D28" s="83">
        <f>D27</f>
        <v>5</v>
      </c>
      <c r="E28" s="41">
        <f t="shared" si="0"/>
        <v>960</v>
      </c>
    </row>
    <row r="29" spans="1:25" ht="15.75" customHeight="1">
      <c r="A29" s="73" t="s">
        <v>120</v>
      </c>
      <c r="B29" s="86">
        <f>B21*B22</f>
        <v>48</v>
      </c>
      <c r="C29" s="4" t="s">
        <v>22</v>
      </c>
      <c r="D29" s="83">
        <f>D27</f>
        <v>5</v>
      </c>
      <c r="E29" s="41">
        <f t="shared" si="0"/>
        <v>240</v>
      </c>
    </row>
    <row r="30" spans="1:25" ht="24" customHeight="1">
      <c r="A30" s="71"/>
      <c r="B30" s="12"/>
    </row>
    <row r="31" spans="1:25" ht="15.75" customHeight="1">
      <c r="A31" s="6" t="s">
        <v>25</v>
      </c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4"/>
      <c r="B32" s="19"/>
    </row>
    <row r="33" spans="1:7" ht="15.75" customHeight="1">
      <c r="A33" s="4" t="s">
        <v>26</v>
      </c>
      <c r="B33" s="22">
        <v>12</v>
      </c>
    </row>
    <row r="34" spans="1:7" ht="15.75" customHeight="1">
      <c r="A34" s="4" t="s">
        <v>27</v>
      </c>
      <c r="B34" s="38">
        <v>0.15</v>
      </c>
    </row>
    <row r="35" spans="1:7" ht="15.75" customHeight="1">
      <c r="A35" s="4" t="s">
        <v>28</v>
      </c>
      <c r="B35" s="86">
        <f>B33+(B33*B34)</f>
        <v>13.8</v>
      </c>
    </row>
    <row r="36" spans="1:7" ht="15.75" customHeight="1">
      <c r="B36" s="21"/>
    </row>
    <row r="37" spans="1:7" ht="15.75" customHeight="1">
      <c r="A37" s="6" t="s">
        <v>29</v>
      </c>
      <c r="B37" s="21"/>
      <c r="C37" s="4"/>
    </row>
    <row r="38" spans="1:7" ht="18.75" customHeight="1">
      <c r="A38" s="74" t="s">
        <v>121</v>
      </c>
      <c r="B38" s="71"/>
      <c r="C38" s="71"/>
      <c r="D38" s="71"/>
      <c r="E38" s="71"/>
      <c r="F38" s="71"/>
      <c r="G38" s="71"/>
    </row>
    <row r="39" spans="1:7" ht="15.75" customHeight="1">
      <c r="A39" s="20" t="s">
        <v>122</v>
      </c>
      <c r="B39" s="19"/>
      <c r="C39" s="4"/>
      <c r="D39" s="4"/>
      <c r="E39" s="14"/>
    </row>
    <row r="40" spans="1:7" ht="15.75" customHeight="1">
      <c r="A40" s="21"/>
      <c r="B40" s="19"/>
      <c r="C40" s="4"/>
      <c r="D40" s="4"/>
      <c r="E40" s="14"/>
    </row>
    <row r="41" spans="1:7" ht="15.75" customHeight="1">
      <c r="A41" s="21" t="s">
        <v>32</v>
      </c>
      <c r="B41" s="22">
        <v>18</v>
      </c>
      <c r="C41" s="4" t="s">
        <v>112</v>
      </c>
      <c r="D41" s="4" t="s">
        <v>112</v>
      </c>
      <c r="E41" s="14"/>
    </row>
    <row r="42" spans="1:7" ht="15.75" customHeight="1">
      <c r="A42" s="21" t="s">
        <v>123</v>
      </c>
      <c r="B42" s="22">
        <v>30</v>
      </c>
      <c r="C42" s="4"/>
      <c r="E42" s="14"/>
    </row>
    <row r="43" spans="1:7" ht="15.75" customHeight="1">
      <c r="A43" s="21" t="s">
        <v>124</v>
      </c>
      <c r="B43" s="22">
        <v>4</v>
      </c>
      <c r="C43" s="4" t="s">
        <v>112</v>
      </c>
      <c r="E43" s="14"/>
    </row>
    <row r="44" spans="1:7" ht="15.75" customHeight="1">
      <c r="A44" s="21" t="s">
        <v>125</v>
      </c>
      <c r="B44" s="22">
        <v>0</v>
      </c>
      <c r="C44" s="23"/>
    </row>
    <row r="45" spans="1:7" ht="15.75" customHeight="1">
      <c r="A45" s="21" t="s">
        <v>126</v>
      </c>
      <c r="B45" s="22">
        <v>0</v>
      </c>
      <c r="C45" s="23" t="s">
        <v>127</v>
      </c>
    </row>
    <row r="46" spans="1:7" ht="15.75" customHeight="1">
      <c r="A46" s="21" t="s">
        <v>37</v>
      </c>
      <c r="B46" s="86">
        <f>SUM(B41:B45)</f>
        <v>52</v>
      </c>
      <c r="E46" s="12"/>
    </row>
    <row r="47" spans="1:7" ht="15.75" customHeight="1">
      <c r="A47" s="21"/>
      <c r="B47" s="12"/>
    </row>
    <row r="48" spans="1:7" ht="15.75" customHeight="1">
      <c r="A48" s="24" t="s">
        <v>38</v>
      </c>
      <c r="B48" s="12"/>
      <c r="E48" s="25"/>
    </row>
    <row r="49" spans="1:9" ht="15.75" customHeight="1">
      <c r="A49" s="21" t="s">
        <v>39</v>
      </c>
      <c r="B49" s="86">
        <f>B28-B46</f>
        <v>140</v>
      </c>
      <c r="E49" s="25"/>
    </row>
    <row r="50" spans="1:9" ht="15.75" customHeight="1">
      <c r="A50" s="21" t="s">
        <v>40</v>
      </c>
      <c r="B50" s="87">
        <f>B49/B35</f>
        <v>10.144927539999999</v>
      </c>
    </row>
    <row r="51" spans="1:9" ht="15.75" customHeight="1">
      <c r="B51" s="21"/>
    </row>
    <row r="52" spans="1:9" ht="15.75" customHeight="1">
      <c r="A52" s="6" t="s">
        <v>41</v>
      </c>
      <c r="B52" s="21"/>
      <c r="I52" s="42"/>
    </row>
    <row r="53" spans="1:9" ht="15.75" customHeight="1">
      <c r="A53" s="75" t="s">
        <v>42</v>
      </c>
      <c r="B53" s="71"/>
      <c r="C53" s="71"/>
      <c r="D53" s="71"/>
      <c r="E53" s="71"/>
      <c r="F53" s="71"/>
      <c r="G53" s="71"/>
      <c r="H53" s="71"/>
      <c r="I53" s="71"/>
    </row>
    <row r="54" spans="1:9" ht="15.75" customHeight="1">
      <c r="A54" s="6" t="s">
        <v>43</v>
      </c>
      <c r="B54" s="26"/>
      <c r="C54" s="44"/>
    </row>
    <row r="55" spans="1:9" ht="15.75" customHeight="1">
      <c r="A55" s="27"/>
      <c r="B55" s="43"/>
      <c r="C55" s="44"/>
    </row>
    <row r="56" spans="1:9" ht="15.75" customHeight="1">
      <c r="A56" s="27"/>
      <c r="B56" s="28" t="s">
        <v>44</v>
      </c>
      <c r="C56" s="44"/>
    </row>
    <row r="57" spans="1:9" ht="15.75" customHeight="1">
      <c r="A57" s="27" t="s">
        <v>45</v>
      </c>
      <c r="B57" s="26" t="s">
        <v>128</v>
      </c>
      <c r="C57" s="44" t="s">
        <v>47</v>
      </c>
      <c r="D57" s="27"/>
      <c r="E57" s="27" t="s">
        <v>129</v>
      </c>
    </row>
    <row r="58" spans="1:9" ht="15.75" customHeight="1">
      <c r="A58" s="4" t="s">
        <v>50</v>
      </c>
      <c r="B58" s="8">
        <v>2</v>
      </c>
      <c r="C58" s="3">
        <v>20</v>
      </c>
    </row>
    <row r="59" spans="1:9" ht="15.75" customHeight="1">
      <c r="A59" s="4" t="s">
        <v>130</v>
      </c>
      <c r="B59" s="8">
        <v>1</v>
      </c>
      <c r="C59" s="3">
        <v>30</v>
      </c>
    </row>
    <row r="60" spans="1:9" ht="15.75" customHeight="1">
      <c r="A60" s="4" t="s">
        <v>131</v>
      </c>
      <c r="B60" s="8">
        <v>0</v>
      </c>
      <c r="C60" s="3">
        <v>0</v>
      </c>
    </row>
    <row r="61" spans="1:9" ht="15.75" customHeight="1">
      <c r="A61" s="4" t="s">
        <v>132</v>
      </c>
      <c r="B61" s="8">
        <v>3</v>
      </c>
      <c r="C61" s="3">
        <v>15</v>
      </c>
    </row>
    <row r="62" spans="1:9" ht="15.75" customHeight="1">
      <c r="A62" s="4" t="s">
        <v>133</v>
      </c>
      <c r="B62" s="8">
        <v>2</v>
      </c>
      <c r="C62" s="3">
        <v>30</v>
      </c>
    </row>
    <row r="63" spans="1:9" ht="15.75" customHeight="1">
      <c r="A63" s="4" t="s">
        <v>100</v>
      </c>
      <c r="B63" s="8">
        <v>0</v>
      </c>
      <c r="C63" s="3">
        <v>0</v>
      </c>
    </row>
    <row r="64" spans="1:9" ht="15.75" customHeight="1">
      <c r="A64" s="4" t="s">
        <v>101</v>
      </c>
      <c r="B64" s="8">
        <v>0</v>
      </c>
      <c r="C64" s="3">
        <v>0</v>
      </c>
    </row>
    <row r="65" spans="1:5" ht="15.75" customHeight="1">
      <c r="A65" s="4" t="s">
        <v>36</v>
      </c>
      <c r="B65" s="8">
        <v>0</v>
      </c>
      <c r="C65" s="3">
        <v>0</v>
      </c>
    </row>
    <row r="66" spans="1:5" ht="15.75" customHeight="1">
      <c r="A66" s="4" t="s">
        <v>102</v>
      </c>
      <c r="B66" s="8">
        <v>0</v>
      </c>
      <c r="C66" s="3">
        <v>0</v>
      </c>
    </row>
    <row r="67" spans="1:5" ht="15.75" customHeight="1">
      <c r="A67" s="4" t="s">
        <v>54</v>
      </c>
      <c r="B67" s="8">
        <v>0</v>
      </c>
      <c r="C67" s="3">
        <v>0</v>
      </c>
    </row>
    <row r="68" spans="1:5" ht="15.75" customHeight="1">
      <c r="A68" s="4" t="s">
        <v>55</v>
      </c>
      <c r="B68" s="8">
        <v>0</v>
      </c>
      <c r="C68" s="3">
        <v>0</v>
      </c>
    </row>
    <row r="69" spans="1:5" ht="15.75" customHeight="1">
      <c r="A69" s="4" t="s">
        <v>103</v>
      </c>
      <c r="B69" s="8">
        <v>1</v>
      </c>
      <c r="C69" s="3">
        <v>30</v>
      </c>
    </row>
    <row r="70" spans="1:5" ht="15.75" customHeight="1">
      <c r="A70" s="4" t="s">
        <v>57</v>
      </c>
      <c r="B70" s="8">
        <v>0</v>
      </c>
      <c r="C70" s="3">
        <v>0</v>
      </c>
    </row>
    <row r="71" spans="1:5" ht="15.75" customHeight="1">
      <c r="A71" s="4" t="s">
        <v>134</v>
      </c>
      <c r="B71" s="8">
        <v>1</v>
      </c>
      <c r="C71" s="3">
        <v>120</v>
      </c>
    </row>
    <row r="72" spans="1:5" ht="15.75" customHeight="1">
      <c r="A72" s="4" t="s">
        <v>58</v>
      </c>
      <c r="B72" s="8">
        <v>0</v>
      </c>
      <c r="C72" s="3"/>
    </row>
    <row r="73" spans="1:5" ht="15.75" customHeight="1">
      <c r="A73" s="4" t="s">
        <v>58</v>
      </c>
      <c r="B73" s="8">
        <v>0</v>
      </c>
      <c r="C73" s="3"/>
    </row>
    <row r="74" spans="1:5" ht="15.75" customHeight="1">
      <c r="A74" s="4" t="s">
        <v>59</v>
      </c>
      <c r="B74" s="83">
        <f>SUM(B58:B73)</f>
        <v>10</v>
      </c>
      <c r="C74" s="83">
        <f>(C58*B58)+(C59*B59)+(C60*B60)+(C61*B61)+(B62*C62)+(C63*B63)+(C64*B64)+(C65*B65)+(C66*B66)+(C67*B67)+(C68*B68)+(C69*B69)+(C70*B70)+(B71*C71)+(B72*C72)+(C73*B73)</f>
        <v>325</v>
      </c>
    </row>
    <row r="75" spans="1:5" ht="15.75" customHeight="1">
      <c r="A75" s="4" t="s">
        <v>60</v>
      </c>
      <c r="B75" s="21"/>
      <c r="C75" s="89">
        <f>C74/60</f>
        <v>5.4166666670000003</v>
      </c>
      <c r="E75" s="4" t="s">
        <v>112</v>
      </c>
    </row>
    <row r="76" spans="1:5" ht="15.75" customHeight="1">
      <c r="B76" s="21"/>
    </row>
    <row r="77" spans="1:5" ht="15.75" customHeight="1">
      <c r="A77" s="6" t="s">
        <v>61</v>
      </c>
      <c r="B77" s="21"/>
    </row>
    <row r="78" spans="1:5" ht="15.75" customHeight="1">
      <c r="A78" s="6" t="s">
        <v>62</v>
      </c>
      <c r="B78" s="21"/>
    </row>
    <row r="79" spans="1:5" ht="15.75" customHeight="1">
      <c r="B79" s="21"/>
    </row>
    <row r="80" spans="1:5" ht="15.75" customHeight="1">
      <c r="A80" s="30" t="s">
        <v>63</v>
      </c>
      <c r="B80" s="21"/>
    </row>
    <row r="81" spans="1:7" ht="15.75" customHeight="1">
      <c r="A81" s="4" t="s">
        <v>64</v>
      </c>
      <c r="B81" s="8">
        <v>5</v>
      </c>
    </row>
    <row r="82" spans="1:7" ht="15.75" customHeight="1">
      <c r="A82" s="4" t="s">
        <v>65</v>
      </c>
      <c r="B82" s="83">
        <f>B81*B19</f>
        <v>2000</v>
      </c>
      <c r="C82" s="83" t="str">
        <f>C19</f>
        <v>pounds</v>
      </c>
    </row>
    <row r="83" spans="1:7" ht="15.75" customHeight="1">
      <c r="A83" s="4" t="s">
        <v>66</v>
      </c>
      <c r="B83" s="90">
        <f>B21*B81</f>
        <v>1200</v>
      </c>
      <c r="C83" s="31" t="s">
        <v>67</v>
      </c>
    </row>
    <row r="84" spans="1:7" ht="15.75" customHeight="1">
      <c r="A84" s="4" t="s">
        <v>68</v>
      </c>
      <c r="B84" s="91">
        <f>B46*B81</f>
        <v>260</v>
      </c>
      <c r="C84" s="92">
        <f>B84/(B84+B85)</f>
        <v>0.41025641029999999</v>
      </c>
      <c r="G84" s="4"/>
    </row>
    <row r="85" spans="1:7" ht="15.75" customHeight="1">
      <c r="A85" s="4" t="s">
        <v>69</v>
      </c>
      <c r="B85" s="93">
        <f>C75*B35*B81</f>
        <v>373.75</v>
      </c>
      <c r="C85" s="92">
        <f>B85/(B85+B84)</f>
        <v>0.58974358969999996</v>
      </c>
      <c r="G85" s="4"/>
    </row>
    <row r="86" spans="1:7" ht="15.75" customHeight="1">
      <c r="A86" s="32" t="s">
        <v>135</v>
      </c>
      <c r="B86" s="94">
        <f>B83-(B84+B85)</f>
        <v>566.25</v>
      </c>
      <c r="G86" s="4"/>
    </row>
    <row r="87" spans="1:7" ht="15.75" customHeight="1">
      <c r="A87" s="27" t="s">
        <v>136</v>
      </c>
      <c r="B87" s="95">
        <f>B86/B83</f>
        <v>0.47187499999999999</v>
      </c>
      <c r="C87" s="96" t="s">
        <v>72</v>
      </c>
      <c r="D87" s="95">
        <f>B22</f>
        <v>0.2</v>
      </c>
      <c r="G87" s="4"/>
    </row>
    <row r="88" spans="1:7" ht="15.75" customHeight="1">
      <c r="A88" s="27" t="s">
        <v>137</v>
      </c>
      <c r="B88" s="97">
        <f>(B83-B86)/B82</f>
        <v>0.31687500000000002</v>
      </c>
      <c r="D88" s="23" t="s">
        <v>74</v>
      </c>
      <c r="G88" s="4"/>
    </row>
    <row r="89" spans="1:7" ht="15.75" customHeight="1">
      <c r="A89" s="4"/>
      <c r="B89" s="21"/>
      <c r="G89" s="4"/>
    </row>
    <row r="90" spans="1:7" ht="15.75" customHeight="1">
      <c r="A90" s="6" t="s">
        <v>75</v>
      </c>
      <c r="B90" s="21"/>
    </row>
    <row r="91" spans="1:7" ht="15.75" customHeight="1">
      <c r="A91" s="6" t="s">
        <v>76</v>
      </c>
      <c r="B91" s="21"/>
    </row>
    <row r="92" spans="1:7" ht="15.75" customHeight="1">
      <c r="A92" s="6" t="s">
        <v>77</v>
      </c>
      <c r="B92" s="21"/>
    </row>
    <row r="93" spans="1:7" ht="15.75" customHeight="1">
      <c r="A93" s="6" t="s">
        <v>78</v>
      </c>
      <c r="B93" s="21"/>
    </row>
    <row r="94" spans="1:7" ht="15.75" customHeight="1">
      <c r="A94" s="6" t="s">
        <v>79</v>
      </c>
      <c r="B94" s="33"/>
      <c r="C94" s="33"/>
      <c r="G94" s="4"/>
    </row>
    <row r="95" spans="1:7" ht="15.75" customHeight="1">
      <c r="A95" s="6" t="s">
        <v>80</v>
      </c>
      <c r="B95" s="33"/>
      <c r="C95" s="33"/>
      <c r="G95" s="4"/>
    </row>
    <row r="96" spans="1:7" ht="15.75" customHeight="1">
      <c r="A96" s="30"/>
      <c r="B96" s="33"/>
      <c r="C96" s="33"/>
      <c r="G96" s="4"/>
    </row>
    <row r="97" spans="1:10" ht="15.75" customHeight="1">
      <c r="A97" s="30" t="s">
        <v>81</v>
      </c>
      <c r="B97" s="98" t="s">
        <v>138</v>
      </c>
      <c r="C97" s="99"/>
      <c r="D97" s="99"/>
      <c r="E97" s="99"/>
      <c r="F97" s="99"/>
      <c r="G97" s="99"/>
      <c r="H97" s="99"/>
    </row>
    <row r="98" spans="1:10" ht="15.75" customHeight="1">
      <c r="A98" s="4" t="s">
        <v>83</v>
      </c>
      <c r="B98" s="35">
        <f>2105*0.25</f>
        <v>526.25</v>
      </c>
      <c r="C98" s="34" t="s">
        <v>139</v>
      </c>
      <c r="G98" s="4"/>
    </row>
    <row r="99" spans="1:10" ht="15.75" customHeight="1">
      <c r="A99" s="4" t="s">
        <v>83</v>
      </c>
      <c r="B99" s="35">
        <v>0</v>
      </c>
      <c r="C99" s="36"/>
      <c r="G99" s="4"/>
    </row>
    <row r="100" spans="1:10" ht="15.75" customHeight="1">
      <c r="A100" s="32" t="s">
        <v>108</v>
      </c>
      <c r="B100" s="100">
        <f>B83-(B84+B85+B98+B99)</f>
        <v>40</v>
      </c>
      <c r="G100" s="4"/>
    </row>
    <row r="101" spans="1:10" ht="15.75" customHeight="1">
      <c r="A101" s="27" t="s">
        <v>71</v>
      </c>
      <c r="B101" s="95">
        <f>B100/B83</f>
        <v>3.3333333329999999E-2</v>
      </c>
      <c r="C101" s="76" t="s">
        <v>140</v>
      </c>
      <c r="D101" s="71"/>
      <c r="E101" s="71"/>
      <c r="F101" s="71"/>
      <c r="G101" s="71"/>
      <c r="H101" s="71"/>
      <c r="I101" s="71"/>
      <c r="J101" s="71"/>
    </row>
    <row r="102" spans="1:10" ht="15.75" customHeight="1">
      <c r="A102" s="30" t="s">
        <v>141</v>
      </c>
      <c r="B102" s="101">
        <f>(B83-B100)/B82</f>
        <v>0.57999999999999996</v>
      </c>
      <c r="C102" s="71"/>
      <c r="D102" s="71"/>
      <c r="E102" s="71"/>
      <c r="F102" s="71"/>
      <c r="G102" s="71"/>
      <c r="H102" s="71"/>
      <c r="I102" s="71"/>
      <c r="J102" s="71"/>
    </row>
    <row r="103" spans="1:10" ht="15.75" customHeight="1">
      <c r="B103" s="21"/>
      <c r="G103" s="4"/>
    </row>
    <row r="104" spans="1:10" ht="15.75" customHeight="1">
      <c r="B104" s="21"/>
      <c r="G104" s="4"/>
    </row>
    <row r="105" spans="1:10" ht="15.75" customHeight="1">
      <c r="A105" s="102" t="s">
        <v>13</v>
      </c>
      <c r="B105" s="21"/>
      <c r="G105" s="4"/>
    </row>
    <row r="106" spans="1:10" ht="15.75" customHeight="1">
      <c r="B106" s="21"/>
    </row>
    <row r="107" spans="1:10" ht="15.75" customHeight="1"/>
    <row r="108" spans="1:10" ht="15.75" customHeight="1"/>
    <row r="109" spans="1:10" ht="15.75" customHeight="1"/>
    <row r="110" spans="1:10" ht="15.75" customHeight="1"/>
    <row r="111" spans="1:10" ht="15.75" customHeight="1"/>
    <row r="112" spans="1:1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101:J102"/>
    <mergeCell ref="C22:G23"/>
    <mergeCell ref="A29:A30"/>
    <mergeCell ref="A38:G38"/>
    <mergeCell ref="A53:I53"/>
    <mergeCell ref="B97:H9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69138"/>
    <outlinePr summaryBelow="0" summaryRight="0"/>
  </sheetPr>
  <dimension ref="A1:Y1000"/>
  <sheetViews>
    <sheetView workbookViewId="0"/>
  </sheetViews>
  <sheetFormatPr defaultColWidth="14.42578125" defaultRowHeight="15" customHeight="1"/>
  <cols>
    <col min="1" max="1" width="31.85546875" customWidth="1"/>
    <col min="2" max="2" width="20" customWidth="1"/>
    <col min="3" max="3" width="21" customWidth="1"/>
    <col min="4" max="6" width="8.7109375" customWidth="1"/>
    <col min="7" max="7" width="9.7109375" customWidth="1"/>
  </cols>
  <sheetData>
    <row r="1" spans="1:3">
      <c r="A1" s="1" t="s">
        <v>0</v>
      </c>
      <c r="B1" s="21"/>
    </row>
    <row r="2" spans="1:3">
      <c r="A2" s="2"/>
      <c r="B2" s="21"/>
    </row>
    <row r="3" spans="1:3">
      <c r="B3" s="21"/>
    </row>
    <row r="4" spans="1:3">
      <c r="A4" s="3" t="s">
        <v>1</v>
      </c>
      <c r="B4" s="21"/>
    </row>
    <row r="5" spans="1:3">
      <c r="A5" s="79" t="s">
        <v>2</v>
      </c>
      <c r="B5" s="21"/>
    </row>
    <row r="6" spans="1:3">
      <c r="A6" s="4"/>
      <c r="B6" s="5"/>
      <c r="C6" s="5"/>
    </row>
    <row r="7" spans="1:3">
      <c r="A7" s="6" t="s">
        <v>3</v>
      </c>
      <c r="B7" s="7"/>
      <c r="C7" s="7"/>
    </row>
    <row r="8" spans="1:3">
      <c r="A8" s="4"/>
      <c r="B8" s="7"/>
      <c r="C8" s="7"/>
    </row>
    <row r="9" spans="1:3">
      <c r="A9" s="4" t="s">
        <v>4</v>
      </c>
      <c r="B9" s="80" t="s">
        <v>142</v>
      </c>
      <c r="C9" s="81"/>
    </row>
    <row r="10" spans="1:3">
      <c r="A10" s="4" t="s">
        <v>6</v>
      </c>
      <c r="B10" s="80" t="s">
        <v>116</v>
      </c>
      <c r="C10" s="81"/>
    </row>
    <row r="11" spans="1:3">
      <c r="A11" s="4" t="s">
        <v>8</v>
      </c>
      <c r="B11" s="8">
        <v>100</v>
      </c>
    </row>
    <row r="12" spans="1:3">
      <c r="A12" s="4" t="s">
        <v>9</v>
      </c>
      <c r="B12" s="8">
        <v>6</v>
      </c>
    </row>
    <row r="13" spans="1:3">
      <c r="B13" s="21"/>
    </row>
    <row r="14" spans="1:3">
      <c r="A14" s="6" t="s">
        <v>10</v>
      </c>
      <c r="B14" s="9"/>
      <c r="C14" s="4"/>
    </row>
    <row r="15" spans="1:3">
      <c r="A15" s="6" t="s">
        <v>11</v>
      </c>
      <c r="B15" s="9"/>
      <c r="C15" s="4"/>
    </row>
    <row r="16" spans="1:3">
      <c r="A16" s="6" t="s">
        <v>143</v>
      </c>
      <c r="B16" s="9"/>
      <c r="C16" s="4"/>
    </row>
    <row r="17" spans="1:25">
      <c r="A17" s="82" t="s">
        <v>13</v>
      </c>
      <c r="B17" s="9"/>
      <c r="C17" s="4"/>
    </row>
    <row r="18" spans="1:25">
      <c r="A18" s="4"/>
      <c r="B18" s="9"/>
      <c r="C18" s="4"/>
    </row>
    <row r="19" spans="1:25">
      <c r="A19" s="4" t="s">
        <v>117</v>
      </c>
      <c r="B19" s="8">
        <v>675</v>
      </c>
      <c r="C19" s="83" t="str">
        <f>B10</f>
        <v>pounds</v>
      </c>
    </row>
    <row r="20" spans="1:25">
      <c r="A20" s="4" t="s">
        <v>118</v>
      </c>
      <c r="B20" s="37">
        <v>2</v>
      </c>
      <c r="C20" s="83" t="str">
        <f>B10</f>
        <v>pounds</v>
      </c>
    </row>
    <row r="21" spans="1:25" ht="15.75" customHeight="1">
      <c r="A21" s="4" t="s">
        <v>16</v>
      </c>
      <c r="B21" s="84">
        <f>B19*B20</f>
        <v>1350</v>
      </c>
    </row>
    <row r="22" spans="1:25" ht="15.75" customHeight="1">
      <c r="A22" s="4" t="s">
        <v>17</v>
      </c>
      <c r="B22" s="38">
        <v>0.4</v>
      </c>
      <c r="C22" s="85" t="s">
        <v>18</v>
      </c>
      <c r="D22" s="71"/>
      <c r="E22" s="71"/>
      <c r="F22" s="71"/>
      <c r="G22" s="71"/>
    </row>
    <row r="23" spans="1:25" ht="15.75" customHeight="1">
      <c r="B23" s="12"/>
      <c r="C23" s="71"/>
      <c r="D23" s="71"/>
      <c r="E23" s="71"/>
      <c r="F23" s="71"/>
      <c r="G23" s="71"/>
    </row>
    <row r="24" spans="1:25" ht="15.75" customHeight="1">
      <c r="A24" s="6" t="s">
        <v>19</v>
      </c>
      <c r="B24" s="12"/>
      <c r="C24" s="4"/>
      <c r="D24" s="13"/>
      <c r="E24" s="14"/>
    </row>
    <row r="25" spans="1:25" ht="15.75" customHeight="1">
      <c r="A25" s="4"/>
      <c r="B25" s="12"/>
      <c r="C25" s="4"/>
      <c r="D25" s="13"/>
      <c r="E25" s="15" t="s">
        <v>20</v>
      </c>
    </row>
    <row r="26" spans="1:25" ht="15.75" customHeight="1">
      <c r="A26" s="4" t="s">
        <v>21</v>
      </c>
      <c r="B26" s="86">
        <f>B21</f>
        <v>1350</v>
      </c>
      <c r="C26" s="4" t="s">
        <v>22</v>
      </c>
      <c r="D26" s="3">
        <v>5</v>
      </c>
      <c r="E26" s="17">
        <f t="shared" ref="E26:E28" si="0">D26*B26</f>
        <v>6750</v>
      </c>
    </row>
    <row r="27" spans="1:25" ht="15.75" customHeight="1">
      <c r="A27" s="4" t="s">
        <v>23</v>
      </c>
      <c r="B27" s="86">
        <f>B21-B28</f>
        <v>810</v>
      </c>
      <c r="C27" s="4" t="s">
        <v>22</v>
      </c>
      <c r="D27" s="83">
        <f>D26</f>
        <v>5</v>
      </c>
      <c r="E27" s="17">
        <f t="shared" si="0"/>
        <v>4050</v>
      </c>
    </row>
    <row r="28" spans="1:25" ht="15.75" customHeight="1">
      <c r="A28" s="4" t="s">
        <v>24</v>
      </c>
      <c r="B28" s="86">
        <f>B21*B22</f>
        <v>540</v>
      </c>
      <c r="C28" s="4" t="s">
        <v>22</v>
      </c>
      <c r="D28" s="83">
        <f>D26</f>
        <v>5</v>
      </c>
      <c r="E28" s="17">
        <f t="shared" si="0"/>
        <v>2700</v>
      </c>
    </row>
    <row r="29" spans="1:25" ht="15.75" customHeight="1">
      <c r="B29" s="12"/>
    </row>
    <row r="30" spans="1:25" ht="15.75" customHeight="1">
      <c r="A30" s="6" t="s">
        <v>25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4"/>
      <c r="B31" s="19"/>
    </row>
    <row r="32" spans="1:25" ht="15.75" customHeight="1">
      <c r="A32" s="4" t="s">
        <v>26</v>
      </c>
      <c r="B32" s="22">
        <v>12</v>
      </c>
    </row>
    <row r="33" spans="1:5" ht="15.75" customHeight="1">
      <c r="A33" s="4" t="s">
        <v>27</v>
      </c>
      <c r="B33" s="38">
        <v>0.15</v>
      </c>
    </row>
    <row r="34" spans="1:5" ht="15.75" customHeight="1">
      <c r="A34" s="4" t="s">
        <v>28</v>
      </c>
      <c r="B34" s="86">
        <f>B32+(B32*B33)</f>
        <v>13.8</v>
      </c>
    </row>
    <row r="35" spans="1:5" ht="15.75" customHeight="1">
      <c r="B35" s="21"/>
    </row>
    <row r="36" spans="1:5" ht="15.75" customHeight="1">
      <c r="A36" s="6" t="s">
        <v>29</v>
      </c>
      <c r="B36" s="21"/>
      <c r="C36" s="4"/>
    </row>
    <row r="37" spans="1:5" ht="15.75" customHeight="1">
      <c r="A37" s="6" t="s">
        <v>144</v>
      </c>
      <c r="B37" s="21"/>
      <c r="C37" s="4"/>
    </row>
    <row r="38" spans="1:5" ht="15.75" customHeight="1">
      <c r="A38" s="20" t="s">
        <v>145</v>
      </c>
      <c r="B38" s="19"/>
      <c r="C38" s="4"/>
      <c r="D38" s="4"/>
      <c r="E38" s="14"/>
    </row>
    <row r="39" spans="1:5" ht="15.75" customHeight="1">
      <c r="A39" s="21"/>
      <c r="B39" s="19"/>
      <c r="C39" s="4"/>
      <c r="D39" s="4"/>
      <c r="E39" s="14"/>
    </row>
    <row r="40" spans="1:5" ht="15.75" customHeight="1">
      <c r="A40" s="21" t="s">
        <v>146</v>
      </c>
      <c r="B40" s="22">
        <v>30</v>
      </c>
      <c r="C40" s="4"/>
      <c r="D40" s="4"/>
      <c r="E40" s="14"/>
    </row>
    <row r="41" spans="1:5" ht="15.75" customHeight="1">
      <c r="A41" s="21" t="s">
        <v>123</v>
      </c>
      <c r="B41" s="22">
        <v>25</v>
      </c>
      <c r="C41" s="4"/>
      <c r="E41" s="14"/>
    </row>
    <row r="42" spans="1:5" ht="15.75" customHeight="1">
      <c r="A42" s="21" t="s">
        <v>147</v>
      </c>
      <c r="B42" s="22">
        <v>20</v>
      </c>
      <c r="C42" s="4"/>
      <c r="E42" s="14"/>
    </row>
    <row r="43" spans="1:5" ht="15.75" customHeight="1">
      <c r="A43" s="21" t="s">
        <v>112</v>
      </c>
      <c r="B43" s="22">
        <v>0</v>
      </c>
      <c r="C43" s="4"/>
      <c r="E43" s="14"/>
    </row>
    <row r="44" spans="1:5" ht="15.75" customHeight="1">
      <c r="A44" s="21" t="s">
        <v>148</v>
      </c>
      <c r="B44" s="22">
        <v>55</v>
      </c>
      <c r="C44" s="23" t="s">
        <v>127</v>
      </c>
    </row>
    <row r="45" spans="1:5" ht="15.75" customHeight="1">
      <c r="A45" s="21" t="s">
        <v>37</v>
      </c>
      <c r="B45" s="86">
        <f>SUM(B40:B44)</f>
        <v>130</v>
      </c>
      <c r="E45" s="12"/>
    </row>
    <row r="46" spans="1:5" ht="15.75" customHeight="1">
      <c r="A46" s="21"/>
      <c r="B46" s="12"/>
    </row>
    <row r="47" spans="1:5" ht="15.75" customHeight="1">
      <c r="A47" s="24" t="s">
        <v>38</v>
      </c>
      <c r="B47" s="12"/>
      <c r="E47" s="25"/>
    </row>
    <row r="48" spans="1:5" ht="15.75" customHeight="1">
      <c r="A48" s="21" t="s">
        <v>39</v>
      </c>
      <c r="B48" s="86">
        <f>B27-B45</f>
        <v>680</v>
      </c>
      <c r="E48" s="25"/>
    </row>
    <row r="49" spans="1:4" ht="15.75" customHeight="1">
      <c r="A49" s="21" t="s">
        <v>40</v>
      </c>
      <c r="B49" s="87">
        <f>B48/B34</f>
        <v>49.275362319999999</v>
      </c>
    </row>
    <row r="50" spans="1:4" ht="15.75" customHeight="1">
      <c r="B50" s="21"/>
    </row>
    <row r="51" spans="1:4" ht="15.75" customHeight="1">
      <c r="A51" s="6" t="s">
        <v>149</v>
      </c>
      <c r="B51" s="21"/>
    </row>
    <row r="52" spans="1:4" ht="15.75" customHeight="1">
      <c r="A52" s="6" t="s">
        <v>42</v>
      </c>
      <c r="B52" s="21"/>
    </row>
    <row r="53" spans="1:4" ht="15.75" customHeight="1">
      <c r="A53" s="6" t="s">
        <v>43</v>
      </c>
      <c r="B53" s="26"/>
      <c r="C53" s="44"/>
    </row>
    <row r="54" spans="1:4" ht="15.75" customHeight="1">
      <c r="A54" s="27"/>
      <c r="B54" s="28"/>
      <c r="C54" s="44"/>
    </row>
    <row r="55" spans="1:4" ht="15.75" customHeight="1">
      <c r="A55" s="27"/>
      <c r="B55" s="28" t="s">
        <v>44</v>
      </c>
      <c r="C55" s="44"/>
    </row>
    <row r="56" spans="1:4" ht="15.75" customHeight="1">
      <c r="A56" s="27" t="s">
        <v>45</v>
      </c>
      <c r="B56" s="26" t="s">
        <v>46</v>
      </c>
      <c r="C56" s="29" t="s">
        <v>150</v>
      </c>
      <c r="D56" s="27" t="s">
        <v>48</v>
      </c>
    </row>
    <row r="57" spans="1:4" ht="15.75" customHeight="1">
      <c r="A57" s="4" t="s">
        <v>151</v>
      </c>
      <c r="B57" s="8">
        <v>1</v>
      </c>
      <c r="C57" s="3">
        <v>20</v>
      </c>
    </row>
    <row r="58" spans="1:4" ht="15.75" customHeight="1">
      <c r="A58" s="4" t="s">
        <v>152</v>
      </c>
      <c r="B58" s="8">
        <v>1</v>
      </c>
      <c r="C58" s="3">
        <v>20</v>
      </c>
    </row>
    <row r="59" spans="1:4" ht="15.75" customHeight="1">
      <c r="A59" s="4" t="s">
        <v>130</v>
      </c>
      <c r="B59" s="8">
        <v>1</v>
      </c>
      <c r="C59" s="3">
        <v>15</v>
      </c>
    </row>
    <row r="60" spans="1:4" ht="15.75" customHeight="1">
      <c r="A60" s="4" t="s">
        <v>131</v>
      </c>
      <c r="B60" s="8">
        <v>0</v>
      </c>
      <c r="C60" s="3">
        <v>0</v>
      </c>
    </row>
    <row r="61" spans="1:4" ht="15.75" customHeight="1">
      <c r="A61" s="4" t="s">
        <v>132</v>
      </c>
      <c r="B61" s="8">
        <v>3</v>
      </c>
      <c r="C61" s="3">
        <v>15</v>
      </c>
    </row>
    <row r="62" spans="1:4" ht="15.75" customHeight="1">
      <c r="A62" s="4" t="s">
        <v>133</v>
      </c>
      <c r="B62" s="8">
        <v>2</v>
      </c>
      <c r="C62" s="3">
        <v>30</v>
      </c>
    </row>
    <row r="63" spans="1:4" ht="15.75" customHeight="1">
      <c r="A63" s="4" t="s">
        <v>100</v>
      </c>
      <c r="B63" s="8">
        <v>0</v>
      </c>
      <c r="C63" s="3">
        <v>0</v>
      </c>
    </row>
    <row r="64" spans="1:4" ht="15.75" customHeight="1">
      <c r="A64" s="4" t="s">
        <v>101</v>
      </c>
      <c r="B64" s="8">
        <v>0</v>
      </c>
      <c r="C64" s="3">
        <v>0</v>
      </c>
    </row>
    <row r="65" spans="1:4" ht="15.75" customHeight="1">
      <c r="A65" s="4" t="s">
        <v>36</v>
      </c>
      <c r="B65" s="8">
        <v>3</v>
      </c>
      <c r="C65" s="3">
        <v>30</v>
      </c>
      <c r="D65" s="4" t="s">
        <v>153</v>
      </c>
    </row>
    <row r="66" spans="1:4" ht="15.75" customHeight="1">
      <c r="A66" s="4" t="s">
        <v>102</v>
      </c>
      <c r="B66" s="8">
        <v>0</v>
      </c>
      <c r="C66" s="3">
        <v>0</v>
      </c>
      <c r="D66" s="4" t="s">
        <v>154</v>
      </c>
    </row>
    <row r="67" spans="1:4" ht="15.75" customHeight="1">
      <c r="A67" s="4" t="s">
        <v>54</v>
      </c>
      <c r="B67" s="8">
        <v>0</v>
      </c>
      <c r="C67" s="3">
        <v>0</v>
      </c>
    </row>
    <row r="68" spans="1:4" ht="15.75" customHeight="1">
      <c r="A68" s="4" t="s">
        <v>55</v>
      </c>
      <c r="B68" s="8">
        <v>0</v>
      </c>
      <c r="C68" s="3">
        <v>0</v>
      </c>
      <c r="D68" s="4" t="s">
        <v>155</v>
      </c>
    </row>
    <row r="69" spans="1:4" ht="15.75" customHeight="1">
      <c r="A69" s="4" t="s">
        <v>156</v>
      </c>
      <c r="B69" s="8">
        <v>3</v>
      </c>
      <c r="C69" s="3">
        <v>300</v>
      </c>
      <c r="D69" s="4" t="s">
        <v>157</v>
      </c>
    </row>
    <row r="70" spans="1:4" ht="15.75" customHeight="1">
      <c r="A70" s="4" t="s">
        <v>57</v>
      </c>
      <c r="B70" s="8">
        <v>1</v>
      </c>
      <c r="C70" s="3">
        <v>20</v>
      </c>
    </row>
    <row r="71" spans="1:4" ht="15.75" customHeight="1">
      <c r="A71" s="4" t="s">
        <v>158</v>
      </c>
      <c r="B71" s="8">
        <v>3</v>
      </c>
      <c r="C71" s="3">
        <v>90</v>
      </c>
    </row>
    <row r="72" spans="1:4" ht="15.75" customHeight="1">
      <c r="A72" s="4" t="s">
        <v>159</v>
      </c>
      <c r="B72" s="8">
        <v>3</v>
      </c>
      <c r="C72" s="3">
        <v>225</v>
      </c>
      <c r="D72" s="4" t="s">
        <v>160</v>
      </c>
    </row>
    <row r="73" spans="1:4" ht="15.75" customHeight="1">
      <c r="A73" s="4" t="s">
        <v>161</v>
      </c>
      <c r="B73" s="8">
        <v>3</v>
      </c>
      <c r="C73" s="3">
        <v>135</v>
      </c>
      <c r="D73" s="4" t="s">
        <v>162</v>
      </c>
    </row>
    <row r="74" spans="1:4" ht="15.75" customHeight="1">
      <c r="A74" s="4" t="s">
        <v>58</v>
      </c>
      <c r="B74" s="45"/>
      <c r="C74" s="45"/>
    </row>
    <row r="75" spans="1:4" ht="15.75" customHeight="1">
      <c r="A75" s="4" t="s">
        <v>59</v>
      </c>
      <c r="B75" s="83">
        <f>SUM(B57:B74)</f>
        <v>24</v>
      </c>
      <c r="C75" s="83">
        <f>(C57*B57)+(C58*B58)+(C59*B59)+(C60*B60)+(B61*C61)+(C62*B62)+(C63*B63)+(C64*B64)+(C65*B65)+(C66*B66)+(C67*B67)+(C68*B68)+(C69*B69)+(B70*C70)+(B71*C71)+(C72*B72)+(B73*C73)+(B74*C74)</f>
        <v>2520</v>
      </c>
    </row>
    <row r="76" spans="1:4" ht="15.75" customHeight="1">
      <c r="A76" s="4" t="s">
        <v>60</v>
      </c>
      <c r="B76" s="21"/>
      <c r="C76" s="89">
        <f>C75/60</f>
        <v>42</v>
      </c>
    </row>
    <row r="77" spans="1:4" ht="15.75" customHeight="1">
      <c r="B77" s="21"/>
    </row>
    <row r="78" spans="1:4" ht="15.75" customHeight="1">
      <c r="A78" s="6" t="s">
        <v>61</v>
      </c>
      <c r="B78" s="21"/>
    </row>
    <row r="79" spans="1:4" ht="15.75" customHeight="1">
      <c r="A79" s="6" t="s">
        <v>62</v>
      </c>
      <c r="B79" s="21"/>
    </row>
    <row r="80" spans="1:4" ht="15.75" customHeight="1">
      <c r="B80" s="21"/>
    </row>
    <row r="81" spans="1:7" ht="15.75" customHeight="1">
      <c r="A81" s="30" t="s">
        <v>63</v>
      </c>
      <c r="B81" s="21"/>
    </row>
    <row r="82" spans="1:7" ht="15.75" customHeight="1">
      <c r="A82" s="4" t="s">
        <v>64</v>
      </c>
      <c r="B82" s="8">
        <v>5</v>
      </c>
    </row>
    <row r="83" spans="1:7" ht="15.75" customHeight="1">
      <c r="A83" s="4" t="s">
        <v>65</v>
      </c>
      <c r="B83" s="83">
        <f>B82*B19</f>
        <v>3375</v>
      </c>
      <c r="C83" s="83" t="str">
        <f>C19</f>
        <v>pounds</v>
      </c>
    </row>
    <row r="84" spans="1:7" ht="15.75" customHeight="1">
      <c r="A84" s="4" t="s">
        <v>66</v>
      </c>
      <c r="B84" s="90">
        <f>B21*B82</f>
        <v>6750</v>
      </c>
      <c r="C84" s="31" t="s">
        <v>67</v>
      </c>
    </row>
    <row r="85" spans="1:7" ht="15.75" customHeight="1">
      <c r="A85" s="4" t="s">
        <v>68</v>
      </c>
      <c r="B85" s="91">
        <f>B45*B82</f>
        <v>650</v>
      </c>
      <c r="C85" s="46">
        <f>B85/(B85+B86)</f>
        <v>0.18320180380000001</v>
      </c>
      <c r="G85" s="4"/>
    </row>
    <row r="86" spans="1:7" ht="15.75" customHeight="1">
      <c r="A86" s="4" t="s">
        <v>69</v>
      </c>
      <c r="B86" s="93">
        <f>C76*B34*B82</f>
        <v>2898</v>
      </c>
      <c r="C86" s="47">
        <f>B86/(B86+B85)</f>
        <v>0.81679819620000005</v>
      </c>
      <c r="G86" s="4"/>
    </row>
    <row r="87" spans="1:7" ht="15.75" customHeight="1">
      <c r="A87" s="32" t="s">
        <v>108</v>
      </c>
      <c r="B87" s="94">
        <f>B84-(B85+B86)</f>
        <v>3202</v>
      </c>
      <c r="G87" s="4"/>
    </row>
    <row r="88" spans="1:7" ht="15.75" customHeight="1">
      <c r="A88" s="27" t="s">
        <v>71</v>
      </c>
      <c r="B88" s="95">
        <f>B87/B84</f>
        <v>0.47437037040000002</v>
      </c>
      <c r="C88" s="96" t="s">
        <v>72</v>
      </c>
      <c r="D88" s="95">
        <f>B22</f>
        <v>0.4</v>
      </c>
      <c r="G88" s="4"/>
    </row>
    <row r="89" spans="1:7" ht="15.75" customHeight="1">
      <c r="A89" s="27" t="s">
        <v>137</v>
      </c>
      <c r="B89" s="97">
        <f>(B84-B87)/B83</f>
        <v>1.0512592590000001</v>
      </c>
      <c r="G89" s="4"/>
    </row>
    <row r="90" spans="1:7" ht="15.75" customHeight="1">
      <c r="A90" s="4"/>
      <c r="B90" s="21"/>
      <c r="G90" s="4"/>
    </row>
    <row r="91" spans="1:7" ht="15.75" customHeight="1">
      <c r="A91" s="6" t="s">
        <v>75</v>
      </c>
      <c r="B91" s="21"/>
    </row>
    <row r="92" spans="1:7" ht="15.75" customHeight="1">
      <c r="A92" s="6" t="s">
        <v>76</v>
      </c>
      <c r="B92" s="21"/>
    </row>
    <row r="93" spans="1:7" ht="15.75" customHeight="1">
      <c r="A93" s="6" t="s">
        <v>77</v>
      </c>
      <c r="B93" s="21"/>
    </row>
    <row r="94" spans="1:7" ht="15.75" customHeight="1">
      <c r="A94" s="6" t="s">
        <v>78</v>
      </c>
      <c r="B94" s="21"/>
    </row>
    <row r="95" spans="1:7" ht="15.75" customHeight="1">
      <c r="A95" s="6" t="s">
        <v>79</v>
      </c>
      <c r="B95" s="33"/>
      <c r="C95" s="33"/>
      <c r="G95" s="4"/>
    </row>
    <row r="96" spans="1:7" ht="15.75" customHeight="1">
      <c r="A96" s="6" t="s">
        <v>80</v>
      </c>
      <c r="B96" s="33"/>
      <c r="C96" s="33"/>
      <c r="G96" s="4"/>
    </row>
    <row r="97" spans="1:7" ht="15.75" customHeight="1">
      <c r="A97" s="30"/>
      <c r="B97" s="33"/>
      <c r="C97" s="33"/>
      <c r="G97" s="4"/>
    </row>
    <row r="98" spans="1:7" ht="15.75" customHeight="1">
      <c r="A98" s="30" t="s">
        <v>81</v>
      </c>
      <c r="B98" s="77" t="s">
        <v>163</v>
      </c>
      <c r="C98" s="105"/>
      <c r="G98" s="4"/>
    </row>
    <row r="99" spans="1:7" ht="15.75" customHeight="1">
      <c r="A99" s="4" t="s">
        <v>83</v>
      </c>
      <c r="B99" s="106">
        <v>500</v>
      </c>
      <c r="C99" s="107" t="s">
        <v>164</v>
      </c>
      <c r="G99" s="4"/>
    </row>
    <row r="100" spans="1:7" ht="15.75" customHeight="1">
      <c r="A100" s="4" t="s">
        <v>83</v>
      </c>
      <c r="B100" s="35"/>
      <c r="C100" s="36"/>
      <c r="G100" s="4"/>
    </row>
    <row r="101" spans="1:7" ht="15.75" customHeight="1">
      <c r="A101" s="32" t="s">
        <v>108</v>
      </c>
      <c r="B101" s="100">
        <f>B84-(B85+B86+B99+B100)</f>
        <v>2702</v>
      </c>
      <c r="G101" s="4"/>
    </row>
    <row r="102" spans="1:7" ht="15.75" customHeight="1">
      <c r="A102" s="27" t="s">
        <v>71</v>
      </c>
      <c r="B102" s="95">
        <f>B101/B84</f>
        <v>0.40029629630000002</v>
      </c>
      <c r="C102" s="2" t="s">
        <v>165</v>
      </c>
      <c r="G102" s="4"/>
    </row>
    <row r="103" spans="1:7" ht="15.75" customHeight="1">
      <c r="A103" s="108" t="s">
        <v>137</v>
      </c>
      <c r="B103" s="109">
        <f>(B84-B101)/B83</f>
        <v>1.199407407</v>
      </c>
      <c r="G103" s="4"/>
    </row>
    <row r="104" spans="1:7" ht="15.75" customHeight="1">
      <c r="B104" s="21"/>
      <c r="G104" s="4"/>
    </row>
    <row r="105" spans="1:7" ht="15.75" customHeight="1">
      <c r="B105" s="21"/>
      <c r="G105" s="4"/>
    </row>
    <row r="106" spans="1:7" ht="15.75" customHeight="1">
      <c r="A106" s="102" t="s">
        <v>13</v>
      </c>
      <c r="B106" s="21"/>
      <c r="G106" s="4"/>
    </row>
    <row r="107" spans="1:7" ht="15.75" customHeight="1">
      <c r="B107" s="21"/>
    </row>
    <row r="108" spans="1:7" ht="15.75" customHeight="1"/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9:C9"/>
    <mergeCell ref="B10:C10"/>
    <mergeCell ref="C22:G23"/>
    <mergeCell ref="B98:C98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3C47D"/>
    <outlinePr summaryBelow="0" summaryRight="0"/>
  </sheetPr>
  <dimension ref="A1:Y1000"/>
  <sheetViews>
    <sheetView workbookViewId="0"/>
  </sheetViews>
  <sheetFormatPr defaultColWidth="14.42578125" defaultRowHeight="15" customHeight="1"/>
  <cols>
    <col min="1" max="1" width="6.140625" customWidth="1"/>
    <col min="2" max="2" width="37.85546875" customWidth="1"/>
    <col min="3" max="4" width="14.42578125" customWidth="1"/>
    <col min="5" max="5" width="42.85546875" customWidth="1"/>
    <col min="6" max="6" width="14.42578125" customWidth="1"/>
  </cols>
  <sheetData>
    <row r="1" spans="1:25">
      <c r="A1" s="48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>
      <c r="A3" s="110" t="s">
        <v>13</v>
      </c>
      <c r="B3" s="99"/>
      <c r="C3" s="9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6" t="s">
        <v>167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4"/>
      <c r="B6" s="5" t="s">
        <v>4</v>
      </c>
      <c r="C6" s="111" t="s">
        <v>112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6" t="s">
        <v>168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>
      <c r="A9" s="72" t="s">
        <v>169</v>
      </c>
      <c r="B9" s="71"/>
      <c r="C9" s="7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A11" s="4" t="s">
        <v>170</v>
      </c>
      <c r="B11" s="5"/>
      <c r="C11" s="4"/>
      <c r="D11" s="4"/>
      <c r="E11" s="49" t="s">
        <v>129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4"/>
      <c r="B12" s="50" t="s">
        <v>171</v>
      </c>
      <c r="C12" s="51" t="s">
        <v>112</v>
      </c>
      <c r="D12" s="4"/>
      <c r="E12" s="4" t="s">
        <v>112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A13" s="4"/>
      <c r="B13" s="112" t="s">
        <v>172</v>
      </c>
      <c r="C13" s="52" t="s">
        <v>112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A14" s="4"/>
      <c r="B14" s="53" t="s">
        <v>173</v>
      </c>
      <c r="C14" s="54" t="s">
        <v>112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6" t="s">
        <v>174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6" t="s">
        <v>175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72" t="s">
        <v>176</v>
      </c>
      <c r="B18" s="71"/>
      <c r="C18" s="7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 t="s">
        <v>177</v>
      </c>
      <c r="B20" s="5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>
      <c r="A21" s="4"/>
      <c r="B21" s="56" t="s">
        <v>178</v>
      </c>
      <c r="C21" s="54" t="s">
        <v>112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>
      <c r="A22" s="4"/>
      <c r="B22" s="50" t="s">
        <v>179</v>
      </c>
      <c r="C22" s="57" t="s">
        <v>112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>
      <c r="A23" s="4"/>
      <c r="B23" s="112" t="s">
        <v>180</v>
      </c>
      <c r="C23" s="58" t="s">
        <v>112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>
      <c r="A24" s="4"/>
      <c r="B24" s="53" t="s">
        <v>181</v>
      </c>
      <c r="C24" s="54" t="s">
        <v>112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>
      <c r="A26" s="6" t="s">
        <v>182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74" t="s">
        <v>183</v>
      </c>
      <c r="B27" s="71"/>
      <c r="C27" s="71"/>
      <c r="D27" s="7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7" customHeight="1">
      <c r="A28" s="71"/>
      <c r="B28" s="71"/>
      <c r="C28" s="71"/>
      <c r="D28" s="7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>
      <c r="A29" s="4" t="s">
        <v>184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>
      <c r="A30" s="4"/>
      <c r="B30" s="59" t="s">
        <v>185</v>
      </c>
      <c r="C30" s="45" t="s">
        <v>112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>
      <c r="A31" s="4"/>
      <c r="B31" s="59" t="s">
        <v>186</v>
      </c>
      <c r="C31" s="45" t="s">
        <v>112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>
      <c r="A32" s="4"/>
      <c r="B32" s="59" t="s">
        <v>187</v>
      </c>
      <c r="C32" s="60" t="str">
        <f>C30/C31</f>
        <v>#VALUE!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>
      <c r="A34" s="72" t="s">
        <v>188</v>
      </c>
      <c r="B34" s="71"/>
      <c r="C34" s="71"/>
      <c r="D34" s="7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>
      <c r="A36" s="4" t="s">
        <v>189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>
      <c r="A37" s="4"/>
      <c r="B37" s="53" t="s">
        <v>190</v>
      </c>
      <c r="C37" s="61" t="s">
        <v>112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>
      <c r="A38" s="4"/>
      <c r="B38" s="53" t="s">
        <v>191</v>
      </c>
      <c r="C38" s="61" t="s">
        <v>112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4"/>
      <c r="B39" s="53" t="s">
        <v>192</v>
      </c>
      <c r="C39" s="62" t="s">
        <v>112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4"/>
      <c r="B40" s="53" t="s">
        <v>27</v>
      </c>
      <c r="C40" s="45" t="s">
        <v>112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4"/>
      <c r="B41" s="53" t="s">
        <v>193</v>
      </c>
      <c r="C41" s="60" t="str">
        <f>(C39*(1+C40))/C37</f>
        <v>#VALUE!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4"/>
      <c r="B42" s="53" t="s">
        <v>194</v>
      </c>
      <c r="C42" s="60" t="str">
        <f>(C39*(1+C40))/C38</f>
        <v>#VALUE!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>
      <c r="A44" s="78" t="s">
        <v>195</v>
      </c>
      <c r="B44" s="71"/>
      <c r="C44" s="71"/>
      <c r="D44" s="7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71"/>
      <c r="B45" s="71"/>
      <c r="C45" s="71"/>
      <c r="D45" s="7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>
      <c r="A46" s="4" t="s">
        <v>196</v>
      </c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>
      <c r="A47" s="4"/>
      <c r="B47" s="53" t="s">
        <v>197</v>
      </c>
      <c r="C47" s="61" t="s">
        <v>112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>
      <c r="A48" s="4"/>
      <c r="B48" s="53" t="s">
        <v>198</v>
      </c>
      <c r="C48" s="61" t="s">
        <v>112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>
      <c r="A49" s="4"/>
      <c r="B49" s="53" t="s">
        <v>199</v>
      </c>
      <c r="C49" s="60" t="str">
        <f>C48*(C47*(C39*(1+C40)))</f>
        <v>#VALUE!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>
      <c r="A50" s="4"/>
      <c r="B50" s="53" t="s">
        <v>200</v>
      </c>
      <c r="C50" s="60" t="str">
        <f>C49/C31</f>
        <v>#VALUE!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>
      <c r="A51" s="4"/>
      <c r="B51" s="5"/>
      <c r="C51" s="6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>
      <c r="A52" s="10" t="s">
        <v>201</v>
      </c>
      <c r="B52" s="5"/>
      <c r="C52" s="6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>
      <c r="A53" s="4"/>
      <c r="B53" s="5"/>
      <c r="C53" s="6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>
      <c r="A54" s="4" t="s">
        <v>202</v>
      </c>
      <c r="B54" s="5"/>
      <c r="C54" s="6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>
      <c r="A55" s="4"/>
      <c r="B55" s="64" t="s">
        <v>203</v>
      </c>
      <c r="C55" s="60" t="str">
        <f>C14/C13/C12</f>
        <v>#VALUE!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>
      <c r="A56" s="4"/>
      <c r="B56" s="59" t="s">
        <v>204</v>
      </c>
      <c r="C56" s="65" t="str">
        <f>(C21+C22+C23+C24)/C12</f>
        <v>#VALUE!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>
      <c r="A57" s="4"/>
      <c r="B57" s="59" t="s">
        <v>205</v>
      </c>
      <c r="C57" s="60" t="str">
        <f>C32/C12</f>
        <v>#VALUE!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>
      <c r="A58" s="4"/>
      <c r="B58" s="59" t="s">
        <v>206</v>
      </c>
      <c r="C58" s="60" t="str">
        <f>(C41+C42+C50)/C12</f>
        <v>#VALUE!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A59" s="4"/>
      <c r="B59" s="66" t="s">
        <v>207</v>
      </c>
      <c r="C59" s="67" t="str">
        <f>C57+C56+C55+C58</f>
        <v>#VALUE!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/>
    <row r="261" spans="1:25" ht="15.75" customHeight="1"/>
    <row r="262" spans="1:25" ht="15.75" customHeight="1"/>
    <row r="263" spans="1:25" ht="15.75" customHeight="1"/>
    <row r="264" spans="1:25" ht="15.75" customHeight="1"/>
    <row r="265" spans="1:25" ht="15.75" customHeight="1"/>
    <row r="266" spans="1:25" ht="15.75" customHeight="1"/>
    <row r="267" spans="1:25" ht="15.75" customHeight="1"/>
    <row r="268" spans="1:25" ht="15.75" customHeight="1"/>
    <row r="269" spans="1:25" ht="15.75" customHeight="1"/>
    <row r="270" spans="1:25" ht="15.75" customHeight="1"/>
    <row r="271" spans="1:25" ht="15.75" customHeight="1"/>
    <row r="272" spans="1:2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44:D45"/>
    <mergeCell ref="A3:C3"/>
    <mergeCell ref="A9:C9"/>
    <mergeCell ref="A18:C18"/>
    <mergeCell ref="A27:D28"/>
    <mergeCell ref="A34:D3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69138"/>
    <outlinePr summaryBelow="0" summaryRight="0"/>
  </sheetPr>
  <dimension ref="A1:Y1000"/>
  <sheetViews>
    <sheetView workbookViewId="0"/>
  </sheetViews>
  <sheetFormatPr defaultColWidth="14.42578125" defaultRowHeight="15" customHeight="1"/>
  <cols>
    <col min="1" max="1" width="6.140625" customWidth="1"/>
    <col min="2" max="2" width="37.85546875" customWidth="1"/>
    <col min="3" max="4" width="14.42578125" customWidth="1"/>
    <col min="5" max="5" width="42.85546875" customWidth="1"/>
    <col min="6" max="6" width="14.42578125" customWidth="1"/>
  </cols>
  <sheetData>
    <row r="1" spans="1:25">
      <c r="A1" s="48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>
      <c r="A3" s="110" t="s">
        <v>13</v>
      </c>
      <c r="B3" s="99"/>
      <c r="C3" s="9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6" t="s">
        <v>167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4"/>
      <c r="B6" s="5" t="s">
        <v>4</v>
      </c>
      <c r="C6" s="111" t="s">
        <v>208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6" t="s">
        <v>168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>
      <c r="A9" s="72" t="s">
        <v>169</v>
      </c>
      <c r="B9" s="71"/>
      <c r="C9" s="7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A11" s="4" t="s">
        <v>170</v>
      </c>
      <c r="B11" s="5"/>
      <c r="C11" s="4"/>
      <c r="D11" s="4"/>
      <c r="E11" s="49" t="s">
        <v>129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4"/>
      <c r="B12" s="50" t="s">
        <v>171</v>
      </c>
      <c r="C12" s="51">
        <v>47</v>
      </c>
      <c r="D12" s="4"/>
      <c r="E12" s="4" t="s">
        <v>209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A13" s="4"/>
      <c r="B13" s="112" t="s">
        <v>172</v>
      </c>
      <c r="C13" s="52">
        <v>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A14" s="4"/>
      <c r="B14" s="53" t="s">
        <v>173</v>
      </c>
      <c r="C14" s="5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6" t="s">
        <v>174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6" t="s">
        <v>175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72" t="s">
        <v>176</v>
      </c>
      <c r="B18" s="71"/>
      <c r="C18" s="7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 t="s">
        <v>177</v>
      </c>
      <c r="B20" s="56"/>
      <c r="C20" s="6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>
      <c r="A21" s="4"/>
      <c r="B21" s="50" t="s">
        <v>210</v>
      </c>
      <c r="C21" s="69">
        <v>1.5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>
      <c r="A22" s="4"/>
      <c r="B22" s="50" t="s">
        <v>179</v>
      </c>
      <c r="C22" s="37">
        <v>1.5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>
      <c r="A23" s="4"/>
      <c r="B23" s="112" t="s">
        <v>180</v>
      </c>
      <c r="C23" s="58">
        <v>0.14000000000000001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>
      <c r="A24" s="4"/>
      <c r="B24" s="53" t="s">
        <v>181</v>
      </c>
      <c r="C24" s="54">
        <v>0.06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>
      <c r="A26" s="6" t="s">
        <v>182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74" t="s">
        <v>183</v>
      </c>
      <c r="B27" s="71"/>
      <c r="C27" s="71"/>
      <c r="D27" s="7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7" customHeight="1">
      <c r="A28" s="71"/>
      <c r="B28" s="71"/>
      <c r="C28" s="71"/>
      <c r="D28" s="7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>
      <c r="A29" s="4" t="s">
        <v>184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>
      <c r="A30" s="4"/>
      <c r="B30" s="59" t="s">
        <v>185</v>
      </c>
      <c r="C30" s="45">
        <v>7500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>
      <c r="A31" s="4"/>
      <c r="B31" s="59" t="s">
        <v>186</v>
      </c>
      <c r="C31" s="45">
        <v>3500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>
      <c r="A32" s="4"/>
      <c r="B32" s="59" t="s">
        <v>187</v>
      </c>
      <c r="C32" s="60">
        <f>C30/C31</f>
        <v>2.1428571430000001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>
      <c r="A34" s="72" t="s">
        <v>188</v>
      </c>
      <c r="B34" s="71"/>
      <c r="C34" s="71"/>
      <c r="D34" s="7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>
      <c r="A36" s="4" t="s">
        <v>189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>
      <c r="A37" s="4"/>
      <c r="B37" s="53" t="s">
        <v>190</v>
      </c>
      <c r="C37" s="61">
        <v>40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>
      <c r="A38" s="4"/>
      <c r="B38" s="53" t="s">
        <v>191</v>
      </c>
      <c r="C38" s="61">
        <v>15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4"/>
      <c r="B39" s="53" t="s">
        <v>192</v>
      </c>
      <c r="C39" s="62">
        <v>25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4"/>
      <c r="B40" s="53" t="s">
        <v>27</v>
      </c>
      <c r="C40" s="70">
        <v>0.2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4"/>
      <c r="B41" s="53" t="s">
        <v>193</v>
      </c>
      <c r="C41" s="60">
        <f>(C39*(1+C40))/C37</f>
        <v>0.75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4"/>
      <c r="B42" s="53" t="s">
        <v>194</v>
      </c>
      <c r="C42" s="60">
        <f>(C39*(1+C40))/C38</f>
        <v>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>
      <c r="A44" s="78" t="s">
        <v>195</v>
      </c>
      <c r="B44" s="71"/>
      <c r="C44" s="71"/>
      <c r="D44" s="7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71"/>
      <c r="B45" s="71"/>
      <c r="C45" s="71"/>
      <c r="D45" s="7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>
      <c r="A46" s="4" t="s">
        <v>196</v>
      </c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>
      <c r="A47" s="4"/>
      <c r="B47" s="53" t="s">
        <v>197</v>
      </c>
      <c r="C47" s="61">
        <v>18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>
      <c r="A48" s="4"/>
      <c r="B48" s="53" t="s">
        <v>198</v>
      </c>
      <c r="C48" s="61">
        <v>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>
      <c r="A49" s="4"/>
      <c r="B49" s="53" t="s">
        <v>199</v>
      </c>
      <c r="C49" s="60">
        <f>C48*(C47*(C39*(1+C40)))</f>
        <v>3240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>
      <c r="A50" s="4"/>
      <c r="B50" s="53" t="s">
        <v>200</v>
      </c>
      <c r="C50" s="60">
        <f>C49/C31</f>
        <v>0.92571428570000003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>
      <c r="A51" s="4"/>
      <c r="B51" s="5"/>
      <c r="C51" s="6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>
      <c r="A52" s="6" t="s">
        <v>211</v>
      </c>
      <c r="B52" s="5"/>
      <c r="C52" s="6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>
      <c r="A53" s="4"/>
      <c r="B53" s="5"/>
      <c r="C53" s="6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>
      <c r="A54" s="4" t="s">
        <v>202</v>
      </c>
      <c r="B54" s="5"/>
      <c r="C54" s="6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>
      <c r="A55" s="4"/>
      <c r="B55" s="64" t="s">
        <v>203</v>
      </c>
      <c r="C55" s="60">
        <f>C14/C13/C12</f>
        <v>7.0921985820000004E-3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>
      <c r="A56" s="4"/>
      <c r="B56" s="59" t="s">
        <v>204</v>
      </c>
      <c r="C56" s="60">
        <f>(C21+C22+C23+C24)/C12</f>
        <v>6.8085106379999996E-2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>
      <c r="A57" s="4"/>
      <c r="B57" s="59" t="s">
        <v>205</v>
      </c>
      <c r="C57" s="60">
        <f>C32/C12</f>
        <v>4.5592705169999997E-2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>
      <c r="A58" s="4"/>
      <c r="B58" s="59" t="s">
        <v>206</v>
      </c>
      <c r="C58" s="60">
        <f>(C41+C42+C50)/C12</f>
        <v>7.8206686930000005E-2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A59" s="4"/>
      <c r="B59" s="66" t="s">
        <v>207</v>
      </c>
      <c r="C59" s="67">
        <f>C57+C56+C55+C58</f>
        <v>0.19897669709999999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/>
    <row r="261" spans="1:25" ht="15.75" customHeight="1"/>
    <row r="262" spans="1:25" ht="15.75" customHeight="1"/>
    <row r="263" spans="1:25" ht="15.75" customHeight="1"/>
    <row r="264" spans="1:25" ht="15.75" customHeight="1"/>
    <row r="265" spans="1:25" ht="15.75" customHeight="1"/>
    <row r="266" spans="1:25" ht="15.75" customHeight="1"/>
    <row r="267" spans="1:25" ht="15.75" customHeight="1"/>
    <row r="268" spans="1:25" ht="15.75" customHeight="1"/>
    <row r="269" spans="1:25" ht="15.75" customHeight="1"/>
    <row r="270" spans="1:25" ht="15.75" customHeight="1"/>
    <row r="271" spans="1:25" ht="15.75" customHeight="1"/>
    <row r="272" spans="1:2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44:D45"/>
    <mergeCell ref="A3:C3"/>
    <mergeCell ref="A9:C9"/>
    <mergeCell ref="A18:C18"/>
    <mergeCell ref="A27:D28"/>
    <mergeCell ref="A34:D34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3CC193D314546A3E2B0AD780FA503" ma:contentTypeVersion="1" ma:contentTypeDescription="Create a new document." ma:contentTypeScope="" ma:versionID="ea539db28308ff5a9e0532426d45faa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0B45E6-A1A0-4769-B986-751720B777CD}"/>
</file>

<file path=customXml/itemProps2.xml><?xml version="1.0" encoding="utf-8"?>
<ds:datastoreItem xmlns:ds="http://schemas.openxmlformats.org/officeDocument/2006/customXml" ds:itemID="{860BCE25-9BEA-4B16-881C-24BA6DD2F600}"/>
</file>

<file path=customXml/itemProps3.xml><?xml version="1.0" encoding="utf-8"?>
<ds:datastoreItem xmlns:ds="http://schemas.openxmlformats.org/officeDocument/2006/customXml" ds:itemID="{23FA9284-608C-4391-95F5-35459CBA3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Dowling, Faith</cp:lastModifiedBy>
  <cp:revision/>
  <dcterms:created xsi:type="dcterms:W3CDTF">2023-09-07T19:01:11Z</dcterms:created>
  <dcterms:modified xsi:type="dcterms:W3CDTF">2023-09-07T19:01:11Z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0x0101004F33CC193D314546A3E2B0AD780FA503</vt:lpwstr>
  </property>
  <property fmtid="{D5CDD505-2E9C-101B-9397-08002B2CF9AE}" pid="3" name="MediaServiceImageTags">
    <vt:lpwstr/>
  </property>
  <property fmtid="{D5CDD505-2E9C-101B-9397-08002B2CF9AE}" pid="4" name="Order">
    <vt:r8>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